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8_{E9B2F6E4-E623-431A-B58D-CDD956854B18}" xr6:coauthVersionLast="47" xr6:coauthVersionMax="47" xr10:uidLastSave="{D9B20085-9588-4224-B728-F0D14BFBD840}"/>
  <bookViews>
    <workbookView xWindow="30300" yWindow="1395" windowWidth="23700" windowHeight="12825" xr2:uid="{E140BA1A-1FAC-4385-9A68-347562E067AA}"/>
  </bookViews>
  <sheets>
    <sheet name="使用上の注意" sheetId="2" r:id="rId1"/>
    <sheet name="サレンキー2次LPF" sheetId="1" r:id="rId2"/>
  </sheets>
  <externalReferences>
    <externalReference r:id="rId3"/>
    <externalReference r:id="rId4"/>
  </externalReferences>
  <definedNames>
    <definedName name="BarLength" localSheetId="0">#REF!</definedName>
    <definedName name="BarLength">#REF!</definedName>
    <definedName name="ChartMax" localSheetId="0">#REF!</definedName>
    <definedName name="ChartMax">#REF!</definedName>
    <definedName name="ChartMin" localSheetId="0">#REF!</definedName>
    <definedName name="ChartMin">#REF!</definedName>
    <definedName name="DataCount" localSheetId="0">#REF!</definedName>
    <definedName name="DataCount">#REF!</definedName>
    <definedName name="_xlnm.Print_Area" localSheetId="1">サレンキー2次LPF!$A$1:$Y$135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8" i="1"/>
  <c r="N37" i="1"/>
  <c r="N36" i="1"/>
  <c r="N35" i="1"/>
  <c r="N34" i="1"/>
  <c r="N33" i="1"/>
  <c r="N32" i="1"/>
  <c r="N31" i="1"/>
  <c r="N30" i="1"/>
  <c r="N29" i="1"/>
  <c r="N28" i="1"/>
  <c r="N27" i="1"/>
  <c r="N26" i="1"/>
  <c r="N25" i="1"/>
  <c r="N24" i="1"/>
  <c r="N23" i="1"/>
  <c r="N22" i="1"/>
  <c r="N21" i="1"/>
  <c r="N20" i="1"/>
  <c r="N19" i="1"/>
  <c r="N18" i="1"/>
  <c r="R17" i="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N17" i="1"/>
  <c r="W16" i="1"/>
  <c r="W17" i="1" s="1"/>
  <c r="W18" i="1" s="1"/>
  <c r="W19" i="1" s="1"/>
  <c r="W20" i="1" s="1"/>
  <c r="W21" i="1" s="1"/>
  <c r="W22" i="1" s="1"/>
  <c r="W23" i="1" s="1"/>
  <c r="W24" i="1" s="1"/>
  <c r="W25" i="1" s="1"/>
  <c r="W26" i="1" s="1"/>
  <c r="W27" i="1" s="1"/>
  <c r="W28" i="1" s="1"/>
  <c r="W29" i="1" s="1"/>
  <c r="W30" i="1" s="1"/>
  <c r="W31" i="1" s="1"/>
  <c r="W32" i="1" s="1"/>
  <c r="W33" i="1" s="1"/>
  <c r="W34" i="1" s="1"/>
  <c r="W35" i="1" s="1"/>
  <c r="W36" i="1" s="1"/>
  <c r="W37" i="1" s="1"/>
  <c r="W38" i="1" s="1"/>
  <c r="W39" i="1" s="1"/>
  <c r="V16" i="1"/>
  <c r="V17" i="1" s="1"/>
  <c r="V18" i="1" s="1"/>
  <c r="V19" i="1" s="1"/>
  <c r="V20" i="1" s="1"/>
  <c r="V21" i="1" s="1"/>
  <c r="V22" i="1" s="1"/>
  <c r="V23" i="1" s="1"/>
  <c r="V24" i="1" s="1"/>
  <c r="V25" i="1" s="1"/>
  <c r="V26" i="1" s="1"/>
  <c r="V27" i="1" s="1"/>
  <c r="V28" i="1" s="1"/>
  <c r="V29" i="1" s="1"/>
  <c r="V30" i="1" s="1"/>
  <c r="V31" i="1" s="1"/>
  <c r="V32" i="1" s="1"/>
  <c r="V33" i="1" s="1"/>
  <c r="V34" i="1" s="1"/>
  <c r="V35" i="1" s="1"/>
  <c r="V36" i="1" s="1"/>
  <c r="V37" i="1" s="1"/>
  <c r="V38" i="1" s="1"/>
  <c r="V39" i="1" s="1"/>
  <c r="R16" i="1"/>
  <c r="P16" i="1"/>
  <c r="N16" i="1"/>
  <c r="Q15" i="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O15" i="1"/>
  <c r="T15" i="1" s="1"/>
  <c r="N15" i="1"/>
  <c r="M12" i="1"/>
  <c r="T16" i="1" l="1"/>
  <c r="O16" i="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S15" i="1"/>
  <c r="S16" i="1"/>
  <c r="P17" i="1"/>
  <c r="Y16" i="1" l="1"/>
  <c r="X16" i="1"/>
  <c r="S17" i="1"/>
  <c r="T17" i="1"/>
  <c r="P18" i="1"/>
  <c r="Y15" i="1"/>
  <c r="X15" i="1"/>
  <c r="T18" i="1" l="1"/>
  <c r="P19" i="1"/>
  <c r="S18" i="1"/>
  <c r="Y17" i="1"/>
  <c r="X17" i="1"/>
  <c r="X18" i="1" l="1"/>
  <c r="Y18" i="1"/>
  <c r="T19" i="1"/>
  <c r="P20" i="1"/>
  <c r="S19" i="1"/>
  <c r="Y19" i="1" l="1"/>
  <c r="X19" i="1"/>
  <c r="T20" i="1"/>
  <c r="P21" i="1"/>
  <c r="S20" i="1"/>
  <c r="Y20" i="1" l="1"/>
  <c r="X20" i="1"/>
  <c r="T21" i="1"/>
  <c r="P22" i="1"/>
  <c r="S21" i="1"/>
  <c r="Y21" i="1" l="1"/>
  <c r="X21" i="1"/>
  <c r="P23" i="1"/>
  <c r="S22" i="1"/>
  <c r="T22" i="1"/>
  <c r="T23" i="1" l="1"/>
  <c r="P24" i="1"/>
  <c r="S23" i="1"/>
  <c r="Y22" i="1"/>
  <c r="X22" i="1"/>
  <c r="Y23" i="1" l="1"/>
  <c r="X23" i="1"/>
  <c r="T24" i="1"/>
  <c r="P25" i="1"/>
  <c r="S24" i="1"/>
  <c r="Y24" i="1" l="1"/>
  <c r="X24" i="1"/>
  <c r="S25" i="1"/>
  <c r="P26" i="1"/>
  <c r="T25" i="1"/>
  <c r="T26" i="1" l="1"/>
  <c r="P27" i="1"/>
  <c r="S26" i="1"/>
  <c r="Y25" i="1"/>
  <c r="X25" i="1"/>
  <c r="X26" i="1" l="1"/>
  <c r="Y26" i="1"/>
  <c r="T27" i="1"/>
  <c r="P28" i="1"/>
  <c r="S27" i="1"/>
  <c r="Y27" i="1" l="1"/>
  <c r="X27" i="1"/>
  <c r="T28" i="1"/>
  <c r="P29" i="1"/>
  <c r="S28" i="1"/>
  <c r="Y28" i="1" l="1"/>
  <c r="X28" i="1"/>
  <c r="T29" i="1"/>
  <c r="P30" i="1"/>
  <c r="S29" i="1"/>
  <c r="X29" i="1" l="1"/>
  <c r="Y29" i="1"/>
  <c r="P31" i="1"/>
  <c r="S30" i="1"/>
  <c r="T30" i="1"/>
  <c r="Y30" i="1" l="1"/>
  <c r="X30" i="1"/>
  <c r="T31" i="1"/>
  <c r="P32" i="1"/>
  <c r="S31" i="1"/>
  <c r="Y31" i="1" l="1"/>
  <c r="X31" i="1"/>
  <c r="T32" i="1"/>
  <c r="P33" i="1"/>
  <c r="S32" i="1"/>
  <c r="Y32" i="1" l="1"/>
  <c r="X32" i="1"/>
  <c r="T33" i="1"/>
  <c r="P34" i="1"/>
  <c r="S33" i="1"/>
  <c r="Y33" i="1" l="1"/>
  <c r="X33" i="1"/>
  <c r="T34" i="1"/>
  <c r="P35" i="1"/>
  <c r="S34" i="1"/>
  <c r="X34" i="1" l="1"/>
  <c r="Y34" i="1"/>
  <c r="T35" i="1"/>
  <c r="P36" i="1"/>
  <c r="S35" i="1"/>
  <c r="Y35" i="1" l="1"/>
  <c r="X35" i="1"/>
  <c r="T36" i="1"/>
  <c r="P37" i="1"/>
  <c r="S36" i="1"/>
  <c r="Y36" i="1" l="1"/>
  <c r="X36" i="1"/>
  <c r="T37" i="1"/>
  <c r="P38" i="1"/>
  <c r="S37" i="1"/>
  <c r="X37" i="1" l="1"/>
  <c r="Y37" i="1"/>
  <c r="P39" i="1"/>
  <c r="S38" i="1"/>
  <c r="T38" i="1"/>
  <c r="T39" i="1" l="1"/>
  <c r="S39" i="1"/>
  <c r="Y38" i="1"/>
  <c r="X38" i="1"/>
  <c r="Y39" i="1" l="1"/>
  <c r="X39" i="1"/>
</calcChain>
</file>

<file path=xl/sharedStrings.xml><?xml version="1.0" encoding="utf-8"?>
<sst xmlns="http://schemas.openxmlformats.org/spreadsheetml/2006/main" count="26" uniqueCount="25">
  <si>
    <t>■サレンキー2次LPF</t>
  </si>
  <si>
    <t>https://darekan.com/</t>
  </si>
  <si>
    <t>Q</t>
  </si>
  <si>
    <t>Q&lt;0.7を目安に設計する。</t>
  </si>
  <si>
    <t>入力セル</t>
  </si>
  <si>
    <t>超えると一部増幅される周波数ができてしまい、扱いづらくなる</t>
  </si>
  <si>
    <t>計算セル</t>
  </si>
  <si>
    <t>f[Hz]</t>
  </si>
  <si>
    <t>ω[rad/s]</t>
  </si>
  <si>
    <t>C1[F]</t>
  </si>
  <si>
    <t>R1[Ω]</t>
  </si>
  <si>
    <t>C2[F]</t>
  </si>
  <si>
    <t>R2[Ω]</t>
  </si>
  <si>
    <t>Gain[-]</t>
  </si>
  <si>
    <t>θ[°]</t>
  </si>
  <si>
    <t>Vin[V]</t>
  </si>
  <si>
    <t>Vref[V]</t>
  </si>
  <si>
    <t>Vout[V]</t>
  </si>
  <si>
    <t>Gain[dB]</t>
  </si>
  <si>
    <t>お気づきの点がございましたらサイトよりコメントいただければ幸いです。</t>
  </si>
  <si>
    <t>また、計算結果について保証するものではありませんので、個人の責任でお使いください。</t>
  </si>
  <si>
    <t>←配布ではなく、こちらのサイトよりダウンロードするようにお願いします。</t>
  </si>
  <si>
    <t>2次配布や計算式などの編集してのご使用はご連慮ください。</t>
  </si>
  <si>
    <t>こちらの計算用のエクセルは、darecan.comで作成されたものです。</t>
  </si>
  <si>
    <t>使用上の注意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</si>
</sst>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0" borderId="2" xfId="2" applyFont="1" applyBorder="1" applyAlignment="1">
      <alignment shrinkToFit="1"/>
    </xf>
    <xf numFmtId="0" fontId="3" fillId="2" borderId="0" xfId="2" applyFont="1" applyFill="1"/>
    <xf numFmtId="0" fontId="3" fillId="3" borderId="2" xfId="2" applyFont="1" applyFill="1" applyBorder="1" applyAlignment="1">
      <alignment shrinkToFit="1"/>
    </xf>
    <xf numFmtId="0" fontId="3" fillId="3" borderId="0" xfId="2" applyFont="1" applyFill="1"/>
    <xf numFmtId="0" fontId="3" fillId="2" borderId="2" xfId="2" applyFont="1" applyFill="1" applyBorder="1"/>
    <xf numFmtId="164" fontId="3" fillId="3" borderId="2" xfId="2" applyNumberFormat="1" applyFont="1" applyFill="1" applyBorder="1" applyAlignment="1">
      <alignment shrinkToFit="1"/>
    </xf>
    <xf numFmtId="0" fontId="3" fillId="2" borderId="2" xfId="2" applyFont="1" applyFill="1" applyBorder="1" applyAlignment="1">
      <alignment shrinkToFit="1"/>
    </xf>
    <xf numFmtId="1" fontId="3" fillId="2" borderId="2" xfId="2" applyNumberFormat="1" applyFont="1" applyFill="1" applyBorder="1" applyAlignment="1">
      <alignment shrinkToFit="1"/>
    </xf>
    <xf numFmtId="164" fontId="6" fillId="3" borderId="2" xfId="2" applyNumberFormat="1"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1" fontId="3" fillId="3" borderId="2" xfId="2" applyNumberFormat="1"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BEE3B6B6-515D-4974-9B6D-BE4E97EBE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サレンキー2次LPF!$S$14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サレンキー2次LPF!$M$15:$M$39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サレンキー2次LPF!$S$15:$S$39</c:f>
              <c:numCache>
                <c:formatCode>0.0</c:formatCode>
                <c:ptCount val="25"/>
                <c:pt idx="0">
                  <c:v>0.99999999996052158</c:v>
                </c:pt>
                <c:pt idx="1">
                  <c:v>0.99999999984208632</c:v>
                </c:pt>
                <c:pt idx="2">
                  <c:v>0.99999999951638952</c:v>
                </c:pt>
                <c:pt idx="3">
                  <c:v>0.99999999857877708</c:v>
                </c:pt>
                <c:pt idx="4">
                  <c:v>0.99999999605215817</c:v>
                </c:pt>
                <c:pt idx="5">
                  <c:v>0.99999998420863312</c:v>
                </c:pt>
                <c:pt idx="6">
                  <c:v>0.99999995163894073</c:v>
                </c:pt>
                <c:pt idx="7">
                  <c:v>0.99999985787771672</c:v>
                </c:pt>
                <c:pt idx="8">
                  <c:v>0.99999960521597986</c:v>
                </c:pt>
                <c:pt idx="9">
                  <c:v>0.99999842086578961</c:v>
                </c:pt>
                <c:pt idx="10">
                  <c:v>0.9999951639172312</c:v>
                </c:pt>
                <c:pt idx="11">
                  <c:v>0.99998578797164694</c:v>
                </c:pt>
                <c:pt idx="12">
                  <c:v>0.99996052314087958</c:v>
                </c:pt>
                <c:pt idx="13">
                  <c:v>0.99984211126237255</c:v>
                </c:pt>
                <c:pt idx="14">
                  <c:v>0.99951662315052237</c:v>
                </c:pt>
                <c:pt idx="15">
                  <c:v>0.99858079397453614</c:v>
                </c:pt>
                <c:pt idx="16">
                  <c:v>0.99606768240717258</c:v>
                </c:pt>
                <c:pt idx="17">
                  <c:v>0.98445412359849882</c:v>
                </c:pt>
                <c:pt idx="18">
                  <c:v>0.95386984185283596</c:v>
                </c:pt>
                <c:pt idx="19">
                  <c:v>0.87556297346122547</c:v>
                </c:pt>
                <c:pt idx="20">
                  <c:v>0.71695680032489784</c:v>
                </c:pt>
                <c:pt idx="21">
                  <c:v>0.38772663673915142</c:v>
                </c:pt>
                <c:pt idx="22">
                  <c:v>0.17134712309515734</c:v>
                </c:pt>
                <c:pt idx="23">
                  <c:v>6.5736580225870214E-2</c:v>
                </c:pt>
                <c:pt idx="24">
                  <c:v>2.4704523031857641E-2</c:v>
                </c:pt>
              </c:numCache>
            </c:numRef>
          </c:yVal>
          <c:smooth val="1"/>
          <c:extLst>
            <c:ext xmlns:c16="http://schemas.microsoft.com/office/drawing/2014/chart" uri="{C3380CC4-5D6E-409C-BE32-E72D297353CC}">
              <c16:uniqueId val="{00000000-A03A-4477-AA6B-9ADF2E1E9470}"/>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サレンキー2次LPF!$T$14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サレンキー2次LPF!$M$15:$M$39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サレンキー2次LPF!$T$15:$T$39</c:f>
              <c:numCache>
                <c:formatCode>0.0</c:formatCode>
                <c:ptCount val="25"/>
                <c:pt idx="0">
                  <c:v>179.99928</c:v>
                </c:pt>
                <c:pt idx="1">
                  <c:v>179.99856000000008</c:v>
                </c:pt>
                <c:pt idx="2">
                  <c:v>179.99748000000042</c:v>
                </c:pt>
                <c:pt idx="3">
                  <c:v>179.99568000000204</c:v>
                </c:pt>
                <c:pt idx="4">
                  <c:v>179.99280000000948</c:v>
                </c:pt>
                <c:pt idx="5">
                  <c:v>179.98560000007581</c:v>
                </c:pt>
                <c:pt idx="6">
                  <c:v>179.97480000040625</c:v>
                </c:pt>
                <c:pt idx="7">
                  <c:v>179.95680000204658</c:v>
                </c:pt>
                <c:pt idx="8">
                  <c:v>179.9280000094748</c:v>
                </c:pt>
                <c:pt idx="9">
                  <c:v>179.85600007579848</c:v>
                </c:pt>
                <c:pt idx="10">
                  <c:v>179.74800040623174</c:v>
                </c:pt>
                <c:pt idx="11">
                  <c:v>179.56800204654371</c:v>
                </c:pt>
                <c:pt idx="12">
                  <c:v>179.2800094745958</c:v>
                </c:pt>
                <c:pt idx="13">
                  <c:v>178.56007579138083</c:v>
                </c:pt>
                <c:pt idx="14">
                  <c:v>177.48040611508273</c:v>
                </c:pt>
                <c:pt idx="15">
                  <c:v>175.68204481776635</c:v>
                </c:pt>
                <c:pt idx="16">
                  <c:v>172.80945244026364</c:v>
                </c:pt>
                <c:pt idx="17">
                  <c:v>165.67508838654834</c:v>
                </c:pt>
                <c:pt idx="18">
                  <c:v>155.19483785375718</c:v>
                </c:pt>
                <c:pt idx="19">
                  <c:v>138.6880052353207</c:v>
                </c:pt>
                <c:pt idx="20">
                  <c:v>115.7161847293159</c:v>
                </c:pt>
                <c:pt idx="21">
                  <c:v>77.023774507933169</c:v>
                </c:pt>
                <c:pt idx="22">
                  <c:v>48.905283480225599</c:v>
                </c:pt>
                <c:pt idx="23">
                  <c:v>29.712102561823613</c:v>
                </c:pt>
                <c:pt idx="24">
                  <c:v>18.08612215807538</c:v>
                </c:pt>
              </c:numCache>
            </c:numRef>
          </c:yVal>
          <c:smooth val="1"/>
          <c:extLst>
            <c:ext xmlns:c16="http://schemas.microsoft.com/office/drawing/2014/chart" uri="{C3380CC4-5D6E-409C-BE32-E72D297353CC}">
              <c16:uniqueId val="{00000001-A03A-4477-AA6B-9ADF2E1E9470}"/>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3097284913798568"/>
          <c:y val="7.5249008415476201E-2"/>
          <c:w val="0.20615379500588868"/>
          <c:h val="0.21643627879848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7F2843C0-098E-41BD-B370-810A4D110A20}"/>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7F2843C0-098E-41BD-B370-810A4D110A20}"/>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034D9D9E-B0A7-4367-B46E-5DC9DD4F5E35}"/>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034D9D9E-B0A7-4367-B46E-5DC9DD4F5E35}"/>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236557</xdr:colOff>
      <xdr:row>6</xdr:row>
      <xdr:rowOff>55477</xdr:rowOff>
    </xdr:from>
    <xdr:ext cx="813288" cy="275717"/>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6C28D227-7C14-495D-844B-7CF15E331D58}"/>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6C28D227-7C14-495D-844B-7CF15E331D58}"/>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5" name="グラフ 4">
          <a:extLst>
            <a:ext uri="{FF2B5EF4-FFF2-40B4-BE49-F238E27FC236}">
              <a16:creationId xmlns:a16="http://schemas.microsoft.com/office/drawing/2014/main" id="{08731562-0A15-4870-824C-0F8D578D6C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244929</xdr:colOff>
      <xdr:row>3</xdr:row>
      <xdr:rowOff>68036</xdr:rowOff>
    </xdr:from>
    <xdr:to>
      <xdr:col>8</xdr:col>
      <xdr:colOff>221901</xdr:colOff>
      <xdr:row>12</xdr:row>
      <xdr:rowOff>78246</xdr:rowOff>
    </xdr:to>
    <xdr:grpSp>
      <xdr:nvGrpSpPr>
        <xdr:cNvPr id="6" name="グループ化 5">
          <a:extLst>
            <a:ext uri="{FF2B5EF4-FFF2-40B4-BE49-F238E27FC236}">
              <a16:creationId xmlns:a16="http://schemas.microsoft.com/office/drawing/2014/main" id="{43DE15E9-17B2-4AB7-94DC-5C5F9676A4E3}"/>
            </a:ext>
          </a:extLst>
        </xdr:cNvPr>
        <xdr:cNvGrpSpPr/>
      </xdr:nvGrpSpPr>
      <xdr:grpSpPr>
        <a:xfrm>
          <a:off x="857250" y="680357"/>
          <a:ext cx="3106615" cy="1847175"/>
          <a:chOff x="483578" y="61751308"/>
          <a:chExt cx="3121269" cy="1825194"/>
        </a:xfrm>
      </xdr:grpSpPr>
      <xdr:pic>
        <xdr:nvPicPr>
          <xdr:cNvPr id="7" name="図 6">
            <a:extLst>
              <a:ext uri="{FF2B5EF4-FFF2-40B4-BE49-F238E27FC236}">
                <a16:creationId xmlns:a16="http://schemas.microsoft.com/office/drawing/2014/main" id="{FA00EE3E-DE86-397B-250A-04EB90900CA3}"/>
              </a:ext>
            </a:extLst>
          </xdr:cNvPr>
          <xdr:cNvPicPr>
            <a:picLocks noChangeAspect="1"/>
          </xdr:cNvPicPr>
        </xdr:nvPicPr>
        <xdr:blipFill>
          <a:blip xmlns:r="http://schemas.openxmlformats.org/officeDocument/2006/relationships" r:embed="rId2"/>
          <a:stretch>
            <a:fillRect/>
          </a:stretch>
        </xdr:blipFill>
        <xdr:spPr>
          <a:xfrm>
            <a:off x="762001" y="61751308"/>
            <a:ext cx="2762250" cy="1635746"/>
          </a:xfrm>
          <a:prstGeom prst="rect">
            <a:avLst/>
          </a:prstGeom>
        </xdr:spPr>
      </xdr:pic>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00B33D82-DC5B-9D55-1D3A-3AB85543DED6}"/>
                  </a:ext>
                </a:extLst>
              </xdr:cNvPr>
              <xdr:cNvSpPr txBox="1"/>
            </xdr:nvSpPr>
            <xdr:spPr>
              <a:xfrm>
                <a:off x="1795096" y="63311942"/>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8" name="テキスト ボックス 7">
                <a:extLst>
                  <a:ext uri="{FF2B5EF4-FFF2-40B4-BE49-F238E27FC236}">
                    <a16:creationId xmlns:a16="http://schemas.microsoft.com/office/drawing/2014/main" id="{00B33D82-DC5B-9D55-1D3A-3AB85543DED6}"/>
                  </a:ext>
                </a:extLst>
              </xdr:cNvPr>
              <xdr:cNvSpPr txBox="1"/>
            </xdr:nvSpPr>
            <xdr:spPr>
              <a:xfrm>
                <a:off x="1795096" y="63311942"/>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9" name="直線コネクタ 8">
            <a:extLst>
              <a:ext uri="{FF2B5EF4-FFF2-40B4-BE49-F238E27FC236}">
                <a16:creationId xmlns:a16="http://schemas.microsoft.com/office/drawing/2014/main" id="{0D0D29CE-94FF-0450-03E3-1A55ADDC0D76}"/>
              </a:ext>
            </a:extLst>
          </xdr:cNvPr>
          <xdr:cNvCxnSpPr/>
        </xdr:nvCxnSpPr>
        <xdr:spPr bwMode="auto">
          <a:xfrm>
            <a:off x="3407017" y="62447366"/>
            <a:ext cx="0" cy="835608"/>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DFD8C338-53A2-5158-7F50-AC45BAE46683}"/>
                  </a:ext>
                </a:extLst>
              </xdr:cNvPr>
              <xdr:cNvSpPr txBox="1"/>
            </xdr:nvSpPr>
            <xdr:spPr>
              <a:xfrm rot="16200000">
                <a:off x="2732945" y="62710008"/>
                <a:ext cx="9803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DFD8C338-53A2-5158-7F50-AC45BAE46683}"/>
                  </a:ext>
                </a:extLst>
              </xdr:cNvPr>
              <xdr:cNvSpPr txBox="1"/>
            </xdr:nvSpPr>
            <xdr:spPr>
              <a:xfrm rot="16200000">
                <a:off x="2732945" y="62710008"/>
                <a:ext cx="9803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FF9A6AC0-C121-E74E-2532-77329D76ECE9}"/>
              </a:ext>
            </a:extLst>
          </xdr:cNvPr>
          <xdr:cNvCxnSpPr/>
        </xdr:nvCxnSpPr>
        <xdr:spPr bwMode="auto">
          <a:xfrm>
            <a:off x="863109" y="62396078"/>
            <a:ext cx="0" cy="884694"/>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6C3884C9-E49F-683C-69A5-D860C7F4F67E}"/>
                  </a:ext>
                </a:extLst>
              </xdr:cNvPr>
              <xdr:cNvSpPr txBox="1"/>
            </xdr:nvSpPr>
            <xdr:spPr>
              <a:xfrm rot="16200000">
                <a:off x="205551" y="62740047"/>
                <a:ext cx="8206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6C3884C9-E49F-683C-69A5-D860C7F4F67E}"/>
                  </a:ext>
                </a:extLst>
              </xdr:cNvPr>
              <xdr:cNvSpPr txBox="1"/>
            </xdr:nvSpPr>
            <xdr:spPr>
              <a:xfrm rot="16200000">
                <a:off x="205551" y="62740047"/>
                <a:ext cx="8206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AEA371FD-DB48-5608-9A80-D95B75461AED}"/>
                  </a:ext>
                </a:extLst>
              </xdr:cNvPr>
              <xdr:cNvSpPr txBox="1"/>
            </xdr:nvSpPr>
            <xdr:spPr>
              <a:xfrm>
                <a:off x="3150578" y="62095673"/>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AEA371FD-DB48-5608-9A80-D95B75461AED}"/>
                  </a:ext>
                </a:extLst>
              </xdr:cNvPr>
              <xdr:cNvSpPr txBox="1"/>
            </xdr:nvSpPr>
            <xdr:spPr>
              <a:xfrm>
                <a:off x="3150578" y="62095673"/>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B3E07441-6447-9898-1D09-0BF8480A0016}"/>
                  </a:ext>
                </a:extLst>
              </xdr:cNvPr>
              <xdr:cNvSpPr txBox="1"/>
            </xdr:nvSpPr>
            <xdr:spPr>
              <a:xfrm>
                <a:off x="564172" y="62007749"/>
                <a:ext cx="454269" cy="264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B3E07441-6447-9898-1D09-0BF8480A0016}"/>
                  </a:ext>
                </a:extLst>
              </xdr:cNvPr>
              <xdr:cNvSpPr txBox="1"/>
            </xdr:nvSpPr>
            <xdr:spPr>
              <a:xfrm>
                <a:off x="564172" y="62007749"/>
                <a:ext cx="454269" cy="264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11B1A20A-BB3B-158E-8EB7-DA5C27742F1B}"/>
                  </a:ext>
                </a:extLst>
              </xdr:cNvPr>
              <xdr:cNvSpPr txBox="1"/>
            </xdr:nvSpPr>
            <xdr:spPr>
              <a:xfrm>
                <a:off x="842597" y="61985768"/>
                <a:ext cx="454269" cy="264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11B1A20A-BB3B-158E-8EB7-DA5C27742F1B}"/>
                  </a:ext>
                </a:extLst>
              </xdr:cNvPr>
              <xdr:cNvSpPr txBox="1"/>
            </xdr:nvSpPr>
            <xdr:spPr>
              <a:xfrm>
                <a:off x="842597" y="61985768"/>
                <a:ext cx="454269" cy="264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96306B2E-9999-CECE-13AF-A1A65DC05F0D}"/>
                  </a:ext>
                </a:extLst>
              </xdr:cNvPr>
              <xdr:cNvSpPr txBox="1"/>
            </xdr:nvSpPr>
            <xdr:spPr>
              <a:xfrm>
                <a:off x="1406770" y="62381423"/>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96306B2E-9999-CECE-13AF-A1A65DC05F0D}"/>
                  </a:ext>
                </a:extLst>
              </xdr:cNvPr>
              <xdr:cNvSpPr txBox="1"/>
            </xdr:nvSpPr>
            <xdr:spPr>
              <a:xfrm>
                <a:off x="1406770" y="62381423"/>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4DE0E234-4455-86D1-78BE-2B8832818B3C}"/>
                  </a:ext>
                </a:extLst>
              </xdr:cNvPr>
              <xdr:cNvSpPr txBox="1"/>
            </xdr:nvSpPr>
            <xdr:spPr>
              <a:xfrm>
                <a:off x="1421423" y="61831904"/>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4DE0E234-4455-86D1-78BE-2B8832818B3C}"/>
                  </a:ext>
                </a:extLst>
              </xdr:cNvPr>
              <xdr:cNvSpPr txBox="1"/>
            </xdr:nvSpPr>
            <xdr:spPr>
              <a:xfrm>
                <a:off x="1421423" y="61831904"/>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28B4884F-862E-3CDE-8879-A55C9BA74D99}"/>
                  </a:ext>
                </a:extLst>
              </xdr:cNvPr>
              <xdr:cNvSpPr txBox="1"/>
            </xdr:nvSpPr>
            <xdr:spPr>
              <a:xfrm>
                <a:off x="1545981" y="626818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28B4884F-862E-3CDE-8879-A55C9BA74D99}"/>
                  </a:ext>
                </a:extLst>
              </xdr:cNvPr>
              <xdr:cNvSpPr txBox="1"/>
            </xdr:nvSpPr>
            <xdr:spPr>
              <a:xfrm>
                <a:off x="1545981" y="626818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grpSp>
    <xdr:clientData/>
  </xdr:twoCellAnchor>
  <xdr:oneCellAnchor>
    <xdr:from>
      <xdr:col>11</xdr:col>
      <xdr:colOff>394608</xdr:colOff>
      <xdr:row>2</xdr:row>
      <xdr:rowOff>190499</xdr:rowOff>
    </xdr:from>
    <xdr:ext cx="4490356" cy="497829"/>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F0097527-D314-41A1-A231-4D8E65FB61B8}"/>
                </a:ext>
              </a:extLst>
            </xdr:cNvPr>
            <xdr:cNvSpPr txBox="1"/>
          </xdr:nvSpPr>
          <xdr:spPr>
            <a:xfrm>
              <a:off x="5995308" y="590549"/>
              <a:ext cx="4490356" cy="497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𝐺𝑎𝑖𝑛</m:t>
                    </m:r>
                    <m:r>
                      <a:rPr kumimoji="1" lang="en-US" sz="1100" b="0" i="1">
                        <a:solidFill>
                          <a:schemeClr val="tx1"/>
                        </a:solidFill>
                        <a:effectLst/>
                        <a:latin typeface="Cambria Math" panose="02040503050406030204" pitchFamily="18" charset="0"/>
                        <a:ea typeface="+mn-ea"/>
                        <a:cs typeface="+mn-cs"/>
                      </a:rPr>
                      <m:t>=</m:t>
                    </m:r>
                    <m:d>
                      <m:dPr>
                        <m:begChr m:val="|"/>
                        <m:endChr m:val="|"/>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e>
                    </m:d>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1−</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F0097527-D314-41A1-A231-4D8E65FB61B8}"/>
                </a:ext>
              </a:extLst>
            </xdr:cNvPr>
            <xdr:cNvSpPr txBox="1"/>
          </xdr:nvSpPr>
          <xdr:spPr>
            <a:xfrm>
              <a:off x="5995308" y="590549"/>
              <a:ext cx="4490356" cy="497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sz="1100" b="0" i="0">
                  <a:solidFill>
                    <a:schemeClr val="tx1"/>
                  </a:solidFill>
                  <a:effectLst/>
                  <a:latin typeface="Cambria Math" panose="02040503050406030204" pitchFamily="18" charset="0"/>
                  <a:ea typeface="+mn-ea"/>
                  <a:cs typeface="+mn-cs"/>
                </a:rPr>
                <a:t>𝐺𝑎𝑖𝑛=|(𝑉_𝑜𝑢𝑡−𝑉_𝑟𝑒𝑓)/(𝑉_𝑖𝑛−𝑉_𝑟𝑒𝑓 )|=1/√((1−𝑅_1 𝑅_2 𝐶_1 𝐶_2 𝜔^2 )^2+𝜔^2 (𝑅_2 𝐶_2+𝑅_1 𝐶_2 )^2 )</a:t>
              </a:r>
              <a:endParaRPr kumimoji="1" lang="ja-JP" altLang="en-US" sz="1100"/>
            </a:p>
          </xdr:txBody>
        </xdr:sp>
      </mc:Fallback>
    </mc:AlternateContent>
    <xdr:clientData/>
  </xdr:oneCellAnchor>
  <xdr:oneCellAnchor>
    <xdr:from>
      <xdr:col>11</xdr:col>
      <xdr:colOff>469446</xdr:colOff>
      <xdr:row>6</xdr:row>
      <xdr:rowOff>44382</xdr:rowOff>
    </xdr:from>
    <xdr:ext cx="2667000" cy="380361"/>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40AA87A1-15A1-4175-A1C9-6ACE817645CA}"/>
                </a:ext>
              </a:extLst>
            </xdr:cNvPr>
            <xdr:cNvSpPr txBox="1"/>
          </xdr:nvSpPr>
          <xdr:spPr>
            <a:xfrm>
              <a:off x="6070146" y="1244532"/>
              <a:ext cx="266700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e>
                                </m:d>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0" name="テキスト ボックス 19">
              <a:extLst>
                <a:ext uri="{FF2B5EF4-FFF2-40B4-BE49-F238E27FC236}">
                  <a16:creationId xmlns:a16="http://schemas.microsoft.com/office/drawing/2014/main" id="{40AA87A1-15A1-4175-A1C9-6ACE817645CA}"/>
                </a:ext>
              </a:extLst>
            </xdr:cNvPr>
            <xdr:cNvSpPr txBox="1"/>
          </xdr:nvSpPr>
          <xdr:spPr>
            <a:xfrm>
              <a:off x="6070146" y="1244532"/>
              <a:ext cx="266700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((𝜔𝐶_2 (𝑅_1+𝑅_2 ))/(𝑅_1 𝑅_2 𝐶_1 𝐶_2 𝜔^2−1))</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17</xdr:col>
      <xdr:colOff>6278</xdr:colOff>
      <xdr:row>9</xdr:row>
      <xdr:rowOff>50033</xdr:rowOff>
    </xdr:from>
    <xdr:ext cx="2073519" cy="528543"/>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2512EEEA-8897-4002-ABFB-2F0E6F5B69C7}"/>
                </a:ext>
              </a:extLst>
            </xdr:cNvPr>
            <xdr:cNvSpPr txBox="1"/>
          </xdr:nvSpPr>
          <xdr:spPr>
            <a:xfrm>
              <a:off x="9826553" y="1850258"/>
              <a:ext cx="2073519" cy="528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Meiryo UI" panose="020B0604030504040204" pitchFamily="50" charset="-128"/>
                      </a:rPr>
                      <m:t>𝑄</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ad>
                          <m:radPr>
                            <m:degHide m:val="on"/>
                            <m:ctrlPr>
                              <a:rPr kumimoji="1" lang="en-US" sz="1100" b="0" i="1">
                                <a:latin typeface="Cambria Math" panose="02040503050406030204" pitchFamily="18" charset="0"/>
                                <a:ea typeface="Meiryo UI" panose="020B0604030504040204" pitchFamily="50" charset="-128"/>
                              </a:rPr>
                            </m:ctrlPr>
                          </m:radPr>
                          <m:deg/>
                          <m:e>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e>
                        </m:rad>
                        <m:r>
                          <a:rPr kumimoji="1" lang="en-US" sz="1100" b="0" i="1">
                            <a:latin typeface="Cambria Math" panose="02040503050406030204" pitchFamily="18" charset="0"/>
                            <a:ea typeface="Meiryo UI" panose="020B0604030504040204" pitchFamily="50" charset="-128"/>
                          </a:rPr>
                          <m:t>+</m:t>
                        </m:r>
                        <m:rad>
                          <m:radPr>
                            <m:degHide m:val="on"/>
                            <m:ctrlPr>
                              <a:rPr kumimoji="1" lang="en-US" sz="1100" b="0" i="1">
                                <a:latin typeface="Cambria Math" panose="02040503050406030204" pitchFamily="18" charset="0"/>
                                <a:ea typeface="Meiryo UI" panose="020B0604030504040204" pitchFamily="50" charset="-128"/>
                              </a:rPr>
                            </m:ctrlPr>
                          </m:radPr>
                          <m:deg/>
                          <m:e>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e>
                        </m:rad>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1" name="テキスト ボックス 20">
              <a:extLst>
                <a:ext uri="{FF2B5EF4-FFF2-40B4-BE49-F238E27FC236}">
                  <a16:creationId xmlns:a16="http://schemas.microsoft.com/office/drawing/2014/main" id="{2512EEEA-8897-4002-ABFB-2F0E6F5B69C7}"/>
                </a:ext>
              </a:extLst>
            </xdr:cNvPr>
            <xdr:cNvSpPr txBox="1"/>
          </xdr:nvSpPr>
          <xdr:spPr>
            <a:xfrm>
              <a:off x="9826553" y="1850258"/>
              <a:ext cx="2073519" cy="528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𝑄=1/(√((</a:t>
              </a:r>
              <a:r>
                <a:rPr kumimoji="1" lang="en-US" sz="1100" b="0" i="0">
                  <a:solidFill>
                    <a:schemeClr val="dk1"/>
                  </a:solidFill>
                  <a:effectLst/>
                  <a:latin typeface="Cambria Math" panose="02040503050406030204" pitchFamily="18" charset="0"/>
                  <a:ea typeface="+mn-ea"/>
                  <a:cs typeface="+mn-cs"/>
                </a:rPr>
                <a:t>𝑅_2 𝐶_2)/(𝑅_1 𝐶_1 ))</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𝑅_1 𝐶_2)/(𝑅_2 𝐶_1 )))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51;&#29992;&#19978;&#12398;&#27880;&#248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s>
    <sheetDataSet>
      <sheetData sheetId="0"/>
      <sheetData sheetId="1"/>
      <sheetData sheetId="2"/>
      <sheetData sheetId="3">
        <row r="14">
          <cell r="S14" t="str">
            <v>Gain[-]</v>
          </cell>
          <cell r="T14" t="str">
            <v>θ[°]</v>
          </cell>
        </row>
        <row r="15">
          <cell r="M15">
            <v>1</v>
          </cell>
          <cell r="S15">
            <v>0.99999999996052158</v>
          </cell>
          <cell r="T15">
            <v>179.99928</v>
          </cell>
        </row>
        <row r="16">
          <cell r="M16">
            <v>2</v>
          </cell>
          <cell r="S16">
            <v>0.99999999984208632</v>
          </cell>
          <cell r="T16">
            <v>179.99856000000008</v>
          </cell>
        </row>
        <row r="17">
          <cell r="M17">
            <v>3.5</v>
          </cell>
          <cell r="S17">
            <v>0.99999999951638952</v>
          </cell>
          <cell r="T17">
            <v>179.99748000000042</v>
          </cell>
        </row>
        <row r="18">
          <cell r="M18">
            <v>6</v>
          </cell>
          <cell r="S18">
            <v>0.99999999857877708</v>
          </cell>
          <cell r="T18">
            <v>179.99568000000204</v>
          </cell>
        </row>
        <row r="19">
          <cell r="M19">
            <v>10</v>
          </cell>
          <cell r="S19">
            <v>0.99999999605215817</v>
          </cell>
          <cell r="T19">
            <v>179.99280000000948</v>
          </cell>
        </row>
        <row r="20">
          <cell r="M20">
            <v>20</v>
          </cell>
          <cell r="S20">
            <v>0.99999998420863312</v>
          </cell>
          <cell r="T20">
            <v>179.98560000007581</v>
          </cell>
        </row>
        <row r="21">
          <cell r="M21">
            <v>35</v>
          </cell>
          <cell r="S21">
            <v>0.99999995163894073</v>
          </cell>
          <cell r="T21">
            <v>179.97480000040625</v>
          </cell>
        </row>
        <row r="22">
          <cell r="M22">
            <v>60</v>
          </cell>
          <cell r="S22">
            <v>0.99999985787771672</v>
          </cell>
          <cell r="T22">
            <v>179.95680000204658</v>
          </cell>
        </row>
        <row r="23">
          <cell r="M23">
            <v>100</v>
          </cell>
          <cell r="S23">
            <v>0.99999960521597986</v>
          </cell>
          <cell r="T23">
            <v>179.9280000094748</v>
          </cell>
        </row>
        <row r="24">
          <cell r="M24">
            <v>200</v>
          </cell>
          <cell r="S24">
            <v>0.99999842086578961</v>
          </cell>
          <cell r="T24">
            <v>179.85600007579848</v>
          </cell>
        </row>
        <row r="25">
          <cell r="M25">
            <v>350</v>
          </cell>
          <cell r="S25">
            <v>0.9999951639172312</v>
          </cell>
          <cell r="T25">
            <v>179.74800040623174</v>
          </cell>
        </row>
        <row r="26">
          <cell r="M26">
            <v>600</v>
          </cell>
          <cell r="S26">
            <v>0.99998578797164694</v>
          </cell>
          <cell r="T26">
            <v>179.56800204654371</v>
          </cell>
        </row>
        <row r="27">
          <cell r="M27">
            <v>1000</v>
          </cell>
          <cell r="S27">
            <v>0.99996052314087958</v>
          </cell>
          <cell r="T27">
            <v>179.2800094745958</v>
          </cell>
        </row>
        <row r="28">
          <cell r="M28">
            <v>2000</v>
          </cell>
          <cell r="S28">
            <v>0.99984211126237255</v>
          </cell>
          <cell r="T28">
            <v>178.56007579138083</v>
          </cell>
        </row>
        <row r="29">
          <cell r="M29">
            <v>3500</v>
          </cell>
          <cell r="S29">
            <v>0.99951662315052237</v>
          </cell>
          <cell r="T29">
            <v>177.48040611508273</v>
          </cell>
        </row>
        <row r="30">
          <cell r="M30">
            <v>6000</v>
          </cell>
          <cell r="S30">
            <v>0.99858079397453614</v>
          </cell>
          <cell r="T30">
            <v>175.68204481776635</v>
          </cell>
        </row>
        <row r="31">
          <cell r="M31">
            <v>10000</v>
          </cell>
          <cell r="S31">
            <v>0.99606768240717258</v>
          </cell>
          <cell r="T31">
            <v>172.80945244026364</v>
          </cell>
        </row>
        <row r="32">
          <cell r="M32">
            <v>20000</v>
          </cell>
          <cell r="S32">
            <v>0.98445412359849882</v>
          </cell>
          <cell r="T32">
            <v>165.67508838654834</v>
          </cell>
        </row>
        <row r="33">
          <cell r="M33">
            <v>35000</v>
          </cell>
          <cell r="S33">
            <v>0.95386984185283596</v>
          </cell>
          <cell r="T33">
            <v>155.19483785375718</v>
          </cell>
        </row>
        <row r="34">
          <cell r="M34">
            <v>60000</v>
          </cell>
          <cell r="S34">
            <v>0.87556297346122547</v>
          </cell>
          <cell r="T34">
            <v>138.6880052353207</v>
          </cell>
        </row>
        <row r="35">
          <cell r="M35">
            <v>100000</v>
          </cell>
          <cell r="S35">
            <v>0.71695680032489784</v>
          </cell>
          <cell r="T35">
            <v>115.7161847293159</v>
          </cell>
        </row>
        <row r="36">
          <cell r="M36">
            <v>200000</v>
          </cell>
          <cell r="S36">
            <v>0.38772663673915142</v>
          </cell>
          <cell r="T36">
            <v>77.023774507933169</v>
          </cell>
        </row>
        <row r="37">
          <cell r="M37">
            <v>350000</v>
          </cell>
          <cell r="S37">
            <v>0.17134712309515734</v>
          </cell>
          <cell r="T37">
            <v>48.905283480225599</v>
          </cell>
        </row>
        <row r="38">
          <cell r="M38">
            <v>600000</v>
          </cell>
          <cell r="S38">
            <v>6.5736580225870214E-2</v>
          </cell>
          <cell r="T38">
            <v>29.712102561823613</v>
          </cell>
        </row>
        <row r="39">
          <cell r="M39">
            <v>1000000</v>
          </cell>
          <cell r="S39">
            <v>2.4704523031857641E-2</v>
          </cell>
          <cell r="T39">
            <v>18.08612215807538</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DA70-8D86-42EA-84E8-9F629177F2EC}">
  <dimension ref="B2:D10"/>
  <sheetViews>
    <sheetView tabSelected="1" workbookViewId="0">
      <selection activeCell="D36" sqref="D36"/>
    </sheetView>
  </sheetViews>
  <sheetFormatPr defaultRowHeight="15"/>
  <cols>
    <col min="1" max="1" width="3.296875" customWidth="1"/>
  </cols>
  <sheetData>
    <row r="2" spans="2:4">
      <c r="B2" s="17" t="s">
        <v>24</v>
      </c>
    </row>
    <row r="4" spans="2:4">
      <c r="B4" t="s">
        <v>23</v>
      </c>
    </row>
    <row r="5" spans="2:4">
      <c r="B5" t="s">
        <v>22</v>
      </c>
    </row>
    <row r="7" spans="2:4">
      <c r="B7" s="3" t="s">
        <v>1</v>
      </c>
      <c r="D7" t="s">
        <v>21</v>
      </c>
    </row>
    <row r="9" spans="2:4">
      <c r="B9" t="s">
        <v>20</v>
      </c>
    </row>
    <row r="10" spans="2:4">
      <c r="B10" t="s">
        <v>19</v>
      </c>
    </row>
  </sheetData>
  <hyperlinks>
    <hyperlink ref="B7" r:id="rId1" xr:uid="{1C1E5517-F884-4981-8DA9-6116028853B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7263-F4EC-4BA3-946D-906DBD017FB4}">
  <dimension ref="A1:Y39"/>
  <sheetViews>
    <sheetView showGridLines="0" view="pageBreakPreview" zoomScale="70" zoomScaleNormal="100" zoomScaleSheetLayoutView="70" workbookViewId="0"/>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0" width="7.19921875" style="2"/>
    <col min="21" max="21" width="0.5" style="2" customWidth="1"/>
    <col min="22" max="16384" width="7.19921875" style="2"/>
  </cols>
  <sheetData>
    <row r="1" spans="1:25">
      <c r="A1" s="1" t="s">
        <v>0</v>
      </c>
    </row>
    <row r="2" spans="1:25">
      <c r="A2" s="2"/>
      <c r="B2" s="3" t="s">
        <v>1</v>
      </c>
    </row>
    <row r="3" spans="1:25">
      <c r="A3" s="2"/>
    </row>
    <row r="11" spans="1:25">
      <c r="M11" s="5" t="s">
        <v>2</v>
      </c>
      <c r="N11" s="2" t="s">
        <v>3</v>
      </c>
      <c r="X11" s="6"/>
      <c r="Y11" s="2" t="s">
        <v>4</v>
      </c>
    </row>
    <row r="12" spans="1:25">
      <c r="M12" s="7">
        <f>1/(SQRT(R15*Q15/P15/O15)+SQRT(P15*Q15/R15/O15))</f>
        <v>0.5</v>
      </c>
      <c r="N12" s="2" t="s">
        <v>5</v>
      </c>
      <c r="X12" s="8"/>
      <c r="Y12" s="2" t="s">
        <v>6</v>
      </c>
    </row>
    <row r="14" spans="1:25">
      <c r="M14" s="5" t="s">
        <v>7</v>
      </c>
      <c r="N14" s="5" t="s">
        <v>8</v>
      </c>
      <c r="O14" s="5" t="s">
        <v>9</v>
      </c>
      <c r="P14" s="5" t="s">
        <v>10</v>
      </c>
      <c r="Q14" s="5" t="s">
        <v>11</v>
      </c>
      <c r="R14" s="5" t="s">
        <v>12</v>
      </c>
      <c r="S14" s="5" t="s">
        <v>13</v>
      </c>
      <c r="T14" s="5" t="s">
        <v>14</v>
      </c>
      <c r="V14" s="5" t="s">
        <v>15</v>
      </c>
      <c r="W14" s="5" t="s">
        <v>16</v>
      </c>
      <c r="X14" s="5" t="s">
        <v>17</v>
      </c>
      <c r="Y14" s="5" t="s">
        <v>18</v>
      </c>
    </row>
    <row r="15" spans="1:25">
      <c r="M15" s="9">
        <v>1</v>
      </c>
      <c r="N15" s="10">
        <f>2*PI()*M15</f>
        <v>6.2831853071795862</v>
      </c>
      <c r="O15" s="11">
        <f>10^-8</f>
        <v>1E-8</v>
      </c>
      <c r="P15" s="11">
        <v>100</v>
      </c>
      <c r="Q15" s="11">
        <f>10^-8</f>
        <v>1E-8</v>
      </c>
      <c r="R15" s="12">
        <v>100</v>
      </c>
      <c r="S15" s="13">
        <f t="shared" ref="S15:S39" si="0">1/SQRT((1-P15*R15*O15*Q15*N15^2)^2+N15^2*(R15*Q15+P15*Q15)^2)</f>
        <v>0.99999999996052158</v>
      </c>
      <c r="T15" s="13">
        <f t="shared" ref="T15:T39" si="1">180/PI()*ATAN2(P15*R15*O15*Q15*N15^2-1,N15*Q15*(P15+R15))</f>
        <v>179.99928</v>
      </c>
      <c r="V15" s="11">
        <v>1</v>
      </c>
      <c r="W15" s="11">
        <v>0</v>
      </c>
      <c r="X15" s="14">
        <f>S15*(V15-W15)+W15</f>
        <v>0.99999999996052158</v>
      </c>
      <c r="Y15" s="15">
        <f>20*LOG10(S15)</f>
        <v>-3.4290520383845205E-10</v>
      </c>
    </row>
    <row r="16" spans="1:25">
      <c r="M16" s="9">
        <v>2</v>
      </c>
      <c r="N16" s="10">
        <f>2*PI()*M16</f>
        <v>12.566370614359172</v>
      </c>
      <c r="O16" s="7">
        <f>O15</f>
        <v>1E-8</v>
      </c>
      <c r="P16" s="7">
        <f>P15</f>
        <v>100</v>
      </c>
      <c r="Q16" s="7">
        <f>Q15</f>
        <v>1E-8</v>
      </c>
      <c r="R16" s="16">
        <f t="shared" ref="R16:R39" si="2">R15</f>
        <v>100</v>
      </c>
      <c r="S16" s="13">
        <f t="shared" si="0"/>
        <v>0.99999999984208632</v>
      </c>
      <c r="T16" s="13">
        <f t="shared" si="1"/>
        <v>179.99856000000008</v>
      </c>
      <c r="V16" s="7">
        <f t="shared" ref="V16:W31" si="3">V15</f>
        <v>1</v>
      </c>
      <c r="W16" s="7">
        <f t="shared" si="3"/>
        <v>0</v>
      </c>
      <c r="X16" s="14">
        <f t="shared" ref="X16:X39" si="4">S16*(V16-W16)+W16</f>
        <v>0.99999999984208632</v>
      </c>
      <c r="Y16" s="15">
        <f t="shared" ref="Y16:Y39" si="5">20*LOG10(S16)</f>
        <v>-1.3716208154350324E-9</v>
      </c>
    </row>
    <row r="17" spans="13:25">
      <c r="M17" s="9">
        <v>3.5</v>
      </c>
      <c r="N17" s="10">
        <f>2*PI()*M17</f>
        <v>21.991148575128552</v>
      </c>
      <c r="O17" s="7">
        <f t="shared" ref="O17:Q32" si="6">O16</f>
        <v>1E-8</v>
      </c>
      <c r="P17" s="7">
        <f t="shared" si="6"/>
        <v>100</v>
      </c>
      <c r="Q17" s="7">
        <f t="shared" si="6"/>
        <v>1E-8</v>
      </c>
      <c r="R17" s="16">
        <f t="shared" si="2"/>
        <v>100</v>
      </c>
      <c r="S17" s="13">
        <f t="shared" si="0"/>
        <v>0.99999999951638952</v>
      </c>
      <c r="T17" s="13">
        <f t="shared" si="1"/>
        <v>179.99748000000042</v>
      </c>
      <c r="V17" s="7">
        <f t="shared" si="3"/>
        <v>1</v>
      </c>
      <c r="W17" s="7">
        <f t="shared" si="3"/>
        <v>0</v>
      </c>
      <c r="X17" s="14">
        <f t="shared" si="4"/>
        <v>0.99999999951638952</v>
      </c>
      <c r="Y17" s="15">
        <f t="shared" si="5"/>
        <v>-4.2005873014626454E-9</v>
      </c>
    </row>
    <row r="18" spans="13:25">
      <c r="M18" s="9">
        <v>6</v>
      </c>
      <c r="N18" s="10">
        <f t="shared" ref="N18:N39" si="7">2*PI()*M18</f>
        <v>37.699111843077517</v>
      </c>
      <c r="O18" s="7">
        <f t="shared" si="6"/>
        <v>1E-8</v>
      </c>
      <c r="P18" s="7">
        <f t="shared" si="6"/>
        <v>100</v>
      </c>
      <c r="Q18" s="7">
        <f t="shared" si="6"/>
        <v>1E-8</v>
      </c>
      <c r="R18" s="16">
        <f t="shared" si="2"/>
        <v>100</v>
      </c>
      <c r="S18" s="13">
        <f t="shared" si="0"/>
        <v>0.99999999857877708</v>
      </c>
      <c r="T18" s="13">
        <f t="shared" si="1"/>
        <v>179.99568000000204</v>
      </c>
      <c r="V18" s="7">
        <f t="shared" si="3"/>
        <v>1</v>
      </c>
      <c r="W18" s="7">
        <f t="shared" si="3"/>
        <v>0</v>
      </c>
      <c r="X18" s="14">
        <f t="shared" si="4"/>
        <v>0.99999999857877708</v>
      </c>
      <c r="Y18" s="15">
        <f t="shared" si="5"/>
        <v>-1.2344585418057871E-8</v>
      </c>
    </row>
    <row r="19" spans="13:25">
      <c r="M19" s="9">
        <v>10</v>
      </c>
      <c r="N19" s="10">
        <f t="shared" si="7"/>
        <v>62.831853071795862</v>
      </c>
      <c r="O19" s="7">
        <f t="shared" si="6"/>
        <v>1E-8</v>
      </c>
      <c r="P19" s="7">
        <f t="shared" si="6"/>
        <v>100</v>
      </c>
      <c r="Q19" s="7">
        <f t="shared" si="6"/>
        <v>1E-8</v>
      </c>
      <c r="R19" s="16">
        <f t="shared" si="2"/>
        <v>100</v>
      </c>
      <c r="S19" s="13">
        <f t="shared" si="0"/>
        <v>0.99999999605215817</v>
      </c>
      <c r="T19" s="13">
        <f t="shared" si="1"/>
        <v>179.99280000000948</v>
      </c>
      <c r="V19" s="7">
        <f t="shared" si="3"/>
        <v>1</v>
      </c>
      <c r="W19" s="7">
        <f t="shared" si="3"/>
        <v>0</v>
      </c>
      <c r="X19" s="14">
        <f t="shared" si="4"/>
        <v>0.99999999605215817</v>
      </c>
      <c r="Y19" s="15">
        <f t="shared" si="5"/>
        <v>-3.4290518522200177E-8</v>
      </c>
    </row>
    <row r="20" spans="13:25">
      <c r="M20" s="9">
        <v>20</v>
      </c>
      <c r="N20" s="10">
        <f t="shared" si="7"/>
        <v>125.66370614359172</v>
      </c>
      <c r="O20" s="7">
        <f t="shared" si="6"/>
        <v>1E-8</v>
      </c>
      <c r="P20" s="7">
        <f t="shared" si="6"/>
        <v>100</v>
      </c>
      <c r="Q20" s="7">
        <f t="shared" si="6"/>
        <v>1E-8</v>
      </c>
      <c r="R20" s="16">
        <f t="shared" si="2"/>
        <v>100</v>
      </c>
      <c r="S20" s="13">
        <f t="shared" si="0"/>
        <v>0.99999998420863312</v>
      </c>
      <c r="T20" s="13">
        <f t="shared" si="1"/>
        <v>179.98560000007581</v>
      </c>
      <c r="V20" s="7">
        <f t="shared" si="3"/>
        <v>1</v>
      </c>
      <c r="W20" s="7">
        <f t="shared" si="3"/>
        <v>0</v>
      </c>
      <c r="X20" s="14">
        <f t="shared" si="4"/>
        <v>0.99999998420863312</v>
      </c>
      <c r="Y20" s="15">
        <f t="shared" si="5"/>
        <v>-1.3716207104373203E-7</v>
      </c>
    </row>
    <row r="21" spans="13:25">
      <c r="M21" s="9">
        <v>35</v>
      </c>
      <c r="N21" s="10">
        <f t="shared" si="7"/>
        <v>219.91148575128551</v>
      </c>
      <c r="O21" s="7">
        <f t="shared" si="6"/>
        <v>1E-8</v>
      </c>
      <c r="P21" s="7">
        <f t="shared" si="6"/>
        <v>100</v>
      </c>
      <c r="Q21" s="7">
        <f t="shared" si="6"/>
        <v>1E-8</v>
      </c>
      <c r="R21" s="16">
        <f t="shared" si="2"/>
        <v>100</v>
      </c>
      <c r="S21" s="13">
        <f t="shared" si="0"/>
        <v>0.99999995163894073</v>
      </c>
      <c r="T21" s="13">
        <f t="shared" si="1"/>
        <v>179.97480000040625</v>
      </c>
      <c r="V21" s="7">
        <f t="shared" si="3"/>
        <v>1</v>
      </c>
      <c r="W21" s="7">
        <f t="shared" si="3"/>
        <v>0</v>
      </c>
      <c r="X21" s="14">
        <f t="shared" si="4"/>
        <v>0.99999995163894073</v>
      </c>
      <c r="Y21" s="15">
        <f t="shared" si="5"/>
        <v>-4.2005883374170151E-7</v>
      </c>
    </row>
    <row r="22" spans="13:25">
      <c r="M22" s="9">
        <v>60</v>
      </c>
      <c r="N22" s="10">
        <f t="shared" si="7"/>
        <v>376.99111843077515</v>
      </c>
      <c r="O22" s="7">
        <f t="shared" si="6"/>
        <v>1E-8</v>
      </c>
      <c r="P22" s="7">
        <f t="shared" si="6"/>
        <v>100</v>
      </c>
      <c r="Q22" s="7">
        <f t="shared" si="6"/>
        <v>1E-8</v>
      </c>
      <c r="R22" s="16">
        <f t="shared" si="2"/>
        <v>100</v>
      </c>
      <c r="S22" s="13">
        <f t="shared" si="0"/>
        <v>0.99999985787771672</v>
      </c>
      <c r="T22" s="13">
        <f t="shared" si="1"/>
        <v>179.95680000204658</v>
      </c>
      <c r="V22" s="7">
        <f t="shared" si="3"/>
        <v>1</v>
      </c>
      <c r="W22" s="7">
        <f t="shared" si="3"/>
        <v>0</v>
      </c>
      <c r="X22" s="14">
        <f t="shared" si="4"/>
        <v>0.99999985787771672</v>
      </c>
      <c r="Y22" s="15">
        <f t="shared" si="5"/>
        <v>-1.2344585553617158E-6</v>
      </c>
    </row>
    <row r="23" spans="13:25">
      <c r="M23" s="9">
        <v>100</v>
      </c>
      <c r="N23" s="10">
        <f t="shared" si="7"/>
        <v>628.31853071795865</v>
      </c>
      <c r="O23" s="7">
        <f t="shared" si="6"/>
        <v>1E-8</v>
      </c>
      <c r="P23" s="7">
        <f t="shared" si="6"/>
        <v>100</v>
      </c>
      <c r="Q23" s="7">
        <f t="shared" si="6"/>
        <v>1E-8</v>
      </c>
      <c r="R23" s="16">
        <f t="shared" si="2"/>
        <v>100</v>
      </c>
      <c r="S23" s="13">
        <f t="shared" si="0"/>
        <v>0.99999960521597986</v>
      </c>
      <c r="T23" s="13">
        <f t="shared" si="1"/>
        <v>179.9280000094748</v>
      </c>
      <c r="V23" s="7">
        <f t="shared" si="3"/>
        <v>1</v>
      </c>
      <c r="W23" s="7">
        <f t="shared" si="3"/>
        <v>0</v>
      </c>
      <c r="X23" s="14">
        <f t="shared" si="4"/>
        <v>0.99999960521597986</v>
      </c>
      <c r="Y23" s="15">
        <f t="shared" si="5"/>
        <v>-3.4290511066859546E-6</v>
      </c>
    </row>
    <row r="24" spans="13:25">
      <c r="M24" s="9">
        <v>200</v>
      </c>
      <c r="N24" s="10">
        <f t="shared" si="7"/>
        <v>1256.6370614359173</v>
      </c>
      <c r="O24" s="7">
        <f t="shared" si="6"/>
        <v>1E-8</v>
      </c>
      <c r="P24" s="7">
        <f t="shared" si="6"/>
        <v>100</v>
      </c>
      <c r="Q24" s="7">
        <f t="shared" si="6"/>
        <v>1E-8</v>
      </c>
      <c r="R24" s="16">
        <f t="shared" si="2"/>
        <v>100</v>
      </c>
      <c r="S24" s="13">
        <f t="shared" si="0"/>
        <v>0.99999842086578961</v>
      </c>
      <c r="T24" s="13">
        <f t="shared" si="1"/>
        <v>179.85600007579848</v>
      </c>
      <c r="V24" s="7">
        <f t="shared" si="3"/>
        <v>1</v>
      </c>
      <c r="W24" s="7">
        <f t="shared" si="3"/>
        <v>0</v>
      </c>
      <c r="X24" s="14">
        <f t="shared" si="4"/>
        <v>0.99999842086578961</v>
      </c>
      <c r="Y24" s="15">
        <f t="shared" si="5"/>
        <v>-1.3716196305038565E-5</v>
      </c>
    </row>
    <row r="25" spans="13:25">
      <c r="M25" s="9">
        <v>350</v>
      </c>
      <c r="N25" s="10">
        <f t="shared" si="7"/>
        <v>2199.114857512855</v>
      </c>
      <c r="O25" s="7">
        <f t="shared" si="6"/>
        <v>1E-8</v>
      </c>
      <c r="P25" s="7">
        <f t="shared" si="6"/>
        <v>100</v>
      </c>
      <c r="Q25" s="7">
        <f t="shared" si="6"/>
        <v>1E-8</v>
      </c>
      <c r="R25" s="16">
        <f t="shared" si="2"/>
        <v>100</v>
      </c>
      <c r="S25" s="13">
        <f t="shared" si="0"/>
        <v>0.9999951639172312</v>
      </c>
      <c r="T25" s="13">
        <f t="shared" si="1"/>
        <v>179.74800040623174</v>
      </c>
      <c r="V25" s="7">
        <f t="shared" si="3"/>
        <v>1</v>
      </c>
      <c r="W25" s="7">
        <f t="shared" si="3"/>
        <v>0</v>
      </c>
      <c r="X25" s="14">
        <f t="shared" si="4"/>
        <v>0.9999951639172312</v>
      </c>
      <c r="Y25" s="15">
        <f t="shared" si="5"/>
        <v>-4.2005782782146741E-5</v>
      </c>
    </row>
    <row r="26" spans="13:25">
      <c r="M26" s="9">
        <v>600</v>
      </c>
      <c r="N26" s="10">
        <f t="shared" si="7"/>
        <v>3769.9111843077517</v>
      </c>
      <c r="O26" s="7">
        <f t="shared" si="6"/>
        <v>1E-8</v>
      </c>
      <c r="P26" s="7">
        <f t="shared" si="6"/>
        <v>100</v>
      </c>
      <c r="Q26" s="7">
        <f t="shared" si="6"/>
        <v>1E-8</v>
      </c>
      <c r="R26" s="16">
        <f t="shared" si="2"/>
        <v>100</v>
      </c>
      <c r="S26" s="13">
        <f t="shared" si="0"/>
        <v>0.99998578797164694</v>
      </c>
      <c r="T26" s="13">
        <f t="shared" si="1"/>
        <v>179.56800204654371</v>
      </c>
      <c r="V26" s="7">
        <f t="shared" si="3"/>
        <v>1</v>
      </c>
      <c r="W26" s="7">
        <f t="shared" si="3"/>
        <v>0</v>
      </c>
      <c r="X26" s="14">
        <f t="shared" si="4"/>
        <v>0.99998578797164694</v>
      </c>
      <c r="Y26" s="15">
        <f t="shared" si="5"/>
        <v>-1.2344498701159746E-4</v>
      </c>
    </row>
    <row r="27" spans="13:25">
      <c r="M27" s="9">
        <v>1000</v>
      </c>
      <c r="N27" s="10">
        <f t="shared" si="7"/>
        <v>6283.1853071795858</v>
      </c>
      <c r="O27" s="7">
        <f t="shared" si="6"/>
        <v>1E-8</v>
      </c>
      <c r="P27" s="7">
        <f t="shared" si="6"/>
        <v>100</v>
      </c>
      <c r="Q27" s="7">
        <f t="shared" si="6"/>
        <v>1E-8</v>
      </c>
      <c r="R27" s="16">
        <f t="shared" si="2"/>
        <v>100</v>
      </c>
      <c r="S27" s="13">
        <f t="shared" si="0"/>
        <v>0.99996052314087958</v>
      </c>
      <c r="T27" s="13">
        <f t="shared" si="1"/>
        <v>179.2800094745958</v>
      </c>
      <c r="V27" s="7">
        <f t="shared" si="3"/>
        <v>1</v>
      </c>
      <c r="W27" s="7">
        <f t="shared" si="3"/>
        <v>0</v>
      </c>
      <c r="X27" s="14">
        <f t="shared" si="4"/>
        <v>0.99996052314087958</v>
      </c>
      <c r="Y27" s="15">
        <f t="shared" si="5"/>
        <v>-3.4289840989808846E-4</v>
      </c>
    </row>
    <row r="28" spans="13:25">
      <c r="M28" s="9">
        <v>2000</v>
      </c>
      <c r="N28" s="10">
        <f t="shared" si="7"/>
        <v>12566.370614359172</v>
      </c>
      <c r="O28" s="7">
        <f t="shared" si="6"/>
        <v>1E-8</v>
      </c>
      <c r="P28" s="7">
        <f t="shared" si="6"/>
        <v>100</v>
      </c>
      <c r="Q28" s="7">
        <f t="shared" si="6"/>
        <v>1E-8</v>
      </c>
      <c r="R28" s="16">
        <f t="shared" si="2"/>
        <v>100</v>
      </c>
      <c r="S28" s="13">
        <f t="shared" si="0"/>
        <v>0.99984211126237255</v>
      </c>
      <c r="T28" s="13">
        <f t="shared" si="1"/>
        <v>178.56007579138083</v>
      </c>
      <c r="V28" s="7">
        <f t="shared" si="3"/>
        <v>1</v>
      </c>
      <c r="W28" s="7">
        <f t="shared" si="3"/>
        <v>0</v>
      </c>
      <c r="X28" s="14">
        <f t="shared" si="4"/>
        <v>0.99984211126237255</v>
      </c>
      <c r="Y28" s="15">
        <f t="shared" si="5"/>
        <v>-1.3715124261576865E-3</v>
      </c>
    </row>
    <row r="29" spans="13:25">
      <c r="M29" s="9">
        <v>3500</v>
      </c>
      <c r="N29" s="10">
        <f t="shared" si="7"/>
        <v>21991.148575128551</v>
      </c>
      <c r="O29" s="7">
        <f t="shared" si="6"/>
        <v>1E-8</v>
      </c>
      <c r="P29" s="7">
        <f t="shared" si="6"/>
        <v>100</v>
      </c>
      <c r="Q29" s="7">
        <f t="shared" si="6"/>
        <v>1E-8</v>
      </c>
      <c r="R29" s="16">
        <f t="shared" si="2"/>
        <v>100</v>
      </c>
      <c r="S29" s="13">
        <f t="shared" si="0"/>
        <v>0.99951662315052237</v>
      </c>
      <c r="T29" s="13">
        <f t="shared" si="1"/>
        <v>177.48040611508273</v>
      </c>
      <c r="V29" s="7">
        <f t="shared" si="3"/>
        <v>1</v>
      </c>
      <c r="W29" s="7">
        <f t="shared" si="3"/>
        <v>0</v>
      </c>
      <c r="X29" s="14">
        <f t="shared" si="4"/>
        <v>0.99951662315052237</v>
      </c>
      <c r="Y29" s="15">
        <f t="shared" si="5"/>
        <v>-4.1995730381405418E-3</v>
      </c>
    </row>
    <row r="30" spans="13:25">
      <c r="M30" s="9">
        <v>6000</v>
      </c>
      <c r="N30" s="10">
        <f t="shared" si="7"/>
        <v>37699.111843077517</v>
      </c>
      <c r="O30" s="7">
        <f t="shared" si="6"/>
        <v>1E-8</v>
      </c>
      <c r="P30" s="7">
        <f t="shared" si="6"/>
        <v>100</v>
      </c>
      <c r="Q30" s="7">
        <f t="shared" si="6"/>
        <v>1E-8</v>
      </c>
      <c r="R30" s="16">
        <f t="shared" si="2"/>
        <v>100</v>
      </c>
      <c r="S30" s="13">
        <f t="shared" si="0"/>
        <v>0.99858079397453614</v>
      </c>
      <c r="T30" s="13">
        <f t="shared" si="1"/>
        <v>175.68204481776635</v>
      </c>
      <c r="V30" s="7">
        <f t="shared" si="3"/>
        <v>1</v>
      </c>
      <c r="W30" s="7">
        <f t="shared" si="3"/>
        <v>0</v>
      </c>
      <c r="X30" s="14">
        <f t="shared" si="4"/>
        <v>0.99858079397453614</v>
      </c>
      <c r="Y30" s="15">
        <f t="shared" si="5"/>
        <v>-1.2335822519663078E-2</v>
      </c>
    </row>
    <row r="31" spans="13:25">
      <c r="M31" s="9">
        <v>10000</v>
      </c>
      <c r="N31" s="10">
        <f t="shared" si="7"/>
        <v>62831.853071795864</v>
      </c>
      <c r="O31" s="7">
        <f t="shared" si="6"/>
        <v>1E-8</v>
      </c>
      <c r="P31" s="7">
        <f t="shared" si="6"/>
        <v>100</v>
      </c>
      <c r="Q31" s="7">
        <f t="shared" si="6"/>
        <v>1E-8</v>
      </c>
      <c r="R31" s="16">
        <f t="shared" si="2"/>
        <v>100</v>
      </c>
      <c r="S31" s="13">
        <f t="shared" si="0"/>
        <v>0.99606768240717258</v>
      </c>
      <c r="T31" s="13">
        <f t="shared" si="1"/>
        <v>172.80945244026364</v>
      </c>
      <c r="V31" s="7">
        <f t="shared" si="3"/>
        <v>1</v>
      </c>
      <c r="W31" s="7">
        <f t="shared" si="3"/>
        <v>0</v>
      </c>
      <c r="X31" s="14">
        <f t="shared" si="4"/>
        <v>0.99606768240717258</v>
      </c>
      <c r="Y31" s="15">
        <f t="shared" si="5"/>
        <v>-3.4223008689163253E-2</v>
      </c>
    </row>
    <row r="32" spans="13:25">
      <c r="M32" s="9">
        <v>20000</v>
      </c>
      <c r="N32" s="10">
        <f t="shared" si="7"/>
        <v>125663.70614359173</v>
      </c>
      <c r="O32" s="7">
        <f t="shared" si="6"/>
        <v>1E-8</v>
      </c>
      <c r="P32" s="7">
        <f t="shared" si="6"/>
        <v>100</v>
      </c>
      <c r="Q32" s="7">
        <f t="shared" si="6"/>
        <v>1E-8</v>
      </c>
      <c r="R32" s="16">
        <f t="shared" si="2"/>
        <v>100</v>
      </c>
      <c r="S32" s="13">
        <f t="shared" si="0"/>
        <v>0.98445412359849882</v>
      </c>
      <c r="T32" s="13">
        <f t="shared" si="1"/>
        <v>165.67508838654834</v>
      </c>
      <c r="V32" s="7">
        <f t="shared" ref="V32:W39" si="8">V31</f>
        <v>1</v>
      </c>
      <c r="W32" s="7">
        <f t="shared" si="8"/>
        <v>0</v>
      </c>
      <c r="X32" s="14">
        <f t="shared" si="4"/>
        <v>0.98445412359849882</v>
      </c>
      <c r="Y32" s="15">
        <f t="shared" si="5"/>
        <v>-0.13609035094892952</v>
      </c>
    </row>
    <row r="33" spans="13:25">
      <c r="M33" s="9">
        <v>35000</v>
      </c>
      <c r="N33" s="10">
        <f t="shared" si="7"/>
        <v>219911.48575128551</v>
      </c>
      <c r="O33" s="7">
        <f t="shared" ref="O33:Q39" si="9">O32</f>
        <v>1E-8</v>
      </c>
      <c r="P33" s="7">
        <f t="shared" si="9"/>
        <v>100</v>
      </c>
      <c r="Q33" s="7">
        <f t="shared" si="9"/>
        <v>1E-8</v>
      </c>
      <c r="R33" s="16">
        <f t="shared" si="2"/>
        <v>100</v>
      </c>
      <c r="S33" s="13">
        <f t="shared" si="0"/>
        <v>0.95386984185283596</v>
      </c>
      <c r="T33" s="13">
        <f t="shared" si="1"/>
        <v>155.19483785375718</v>
      </c>
      <c r="V33" s="7">
        <f t="shared" si="8"/>
        <v>1</v>
      </c>
      <c r="W33" s="7">
        <f t="shared" si="8"/>
        <v>0</v>
      </c>
      <c r="X33" s="14">
        <f t="shared" si="4"/>
        <v>0.95386984185283596</v>
      </c>
      <c r="Y33" s="15">
        <f t="shared" si="5"/>
        <v>-0.41021763844518644</v>
      </c>
    </row>
    <row r="34" spans="13:25">
      <c r="M34" s="9">
        <v>60000</v>
      </c>
      <c r="N34" s="10">
        <f t="shared" si="7"/>
        <v>376991.11843077518</v>
      </c>
      <c r="O34" s="7">
        <f t="shared" si="9"/>
        <v>1E-8</v>
      </c>
      <c r="P34" s="7">
        <f t="shared" si="9"/>
        <v>100</v>
      </c>
      <c r="Q34" s="7">
        <f t="shared" si="9"/>
        <v>1E-8</v>
      </c>
      <c r="R34" s="16">
        <f t="shared" si="2"/>
        <v>100</v>
      </c>
      <c r="S34" s="13">
        <f t="shared" si="0"/>
        <v>0.87556297346122547</v>
      </c>
      <c r="T34" s="13">
        <f t="shared" si="1"/>
        <v>138.6880052353207</v>
      </c>
      <c r="V34" s="7">
        <f t="shared" si="8"/>
        <v>1</v>
      </c>
      <c r="W34" s="7">
        <f t="shared" si="8"/>
        <v>0</v>
      </c>
      <c r="X34" s="14">
        <f t="shared" si="4"/>
        <v>0.87556297346122547</v>
      </c>
      <c r="Y34" s="15">
        <f t="shared" si="5"/>
        <v>-1.1542522504759081</v>
      </c>
    </row>
    <row r="35" spans="13:25">
      <c r="M35" s="9">
        <v>100000</v>
      </c>
      <c r="N35" s="10">
        <f t="shared" si="7"/>
        <v>628318.53071795858</v>
      </c>
      <c r="O35" s="7">
        <f t="shared" si="9"/>
        <v>1E-8</v>
      </c>
      <c r="P35" s="7">
        <f t="shared" si="9"/>
        <v>100</v>
      </c>
      <c r="Q35" s="7">
        <f t="shared" si="9"/>
        <v>1E-8</v>
      </c>
      <c r="R35" s="16">
        <f t="shared" si="2"/>
        <v>100</v>
      </c>
      <c r="S35" s="13">
        <f t="shared" si="0"/>
        <v>0.71695680032489784</v>
      </c>
      <c r="T35" s="13">
        <f t="shared" si="1"/>
        <v>115.7161847293159</v>
      </c>
      <c r="V35" s="7">
        <f t="shared" si="8"/>
        <v>1</v>
      </c>
      <c r="W35" s="7">
        <f t="shared" si="8"/>
        <v>0</v>
      </c>
      <c r="X35" s="14">
        <f t="shared" si="4"/>
        <v>0.71695680032489784</v>
      </c>
      <c r="Y35" s="15">
        <f t="shared" si="5"/>
        <v>-2.8901402324105732</v>
      </c>
    </row>
    <row r="36" spans="13:25">
      <c r="M36" s="9">
        <v>200000</v>
      </c>
      <c r="N36" s="10">
        <f t="shared" si="7"/>
        <v>1256637.0614359172</v>
      </c>
      <c r="O36" s="7">
        <f t="shared" si="9"/>
        <v>1E-8</v>
      </c>
      <c r="P36" s="7">
        <f t="shared" si="9"/>
        <v>100</v>
      </c>
      <c r="Q36" s="7">
        <f t="shared" si="9"/>
        <v>1E-8</v>
      </c>
      <c r="R36" s="16">
        <f t="shared" si="2"/>
        <v>100</v>
      </c>
      <c r="S36" s="13">
        <f t="shared" si="0"/>
        <v>0.38772663673915142</v>
      </c>
      <c r="T36" s="13">
        <f t="shared" si="1"/>
        <v>77.023774507933169</v>
      </c>
      <c r="V36" s="7">
        <f t="shared" si="8"/>
        <v>1</v>
      </c>
      <c r="W36" s="7">
        <f t="shared" si="8"/>
        <v>0</v>
      </c>
      <c r="X36" s="14">
        <f t="shared" si="4"/>
        <v>0.38772663673915142</v>
      </c>
      <c r="Y36" s="15">
        <f t="shared" si="5"/>
        <v>-8.229487240549421</v>
      </c>
    </row>
    <row r="37" spans="13:25">
      <c r="M37" s="9">
        <v>350000</v>
      </c>
      <c r="N37" s="10">
        <f t="shared" si="7"/>
        <v>2199114.857512855</v>
      </c>
      <c r="O37" s="7">
        <f t="shared" si="9"/>
        <v>1E-8</v>
      </c>
      <c r="P37" s="7">
        <f t="shared" si="9"/>
        <v>100</v>
      </c>
      <c r="Q37" s="7">
        <f t="shared" si="9"/>
        <v>1E-8</v>
      </c>
      <c r="R37" s="16">
        <f t="shared" si="2"/>
        <v>100</v>
      </c>
      <c r="S37" s="13">
        <f t="shared" si="0"/>
        <v>0.17134712309515734</v>
      </c>
      <c r="T37" s="13">
        <f t="shared" si="1"/>
        <v>48.905283480225599</v>
      </c>
      <c r="V37" s="7">
        <f t="shared" si="8"/>
        <v>1</v>
      </c>
      <c r="W37" s="7">
        <f t="shared" si="8"/>
        <v>0</v>
      </c>
      <c r="X37" s="14">
        <f t="shared" si="4"/>
        <v>0.17134712309515734</v>
      </c>
      <c r="Y37" s="15">
        <f t="shared" si="5"/>
        <v>-15.322463658868095</v>
      </c>
    </row>
    <row r="38" spans="13:25">
      <c r="M38" s="9">
        <v>600000</v>
      </c>
      <c r="N38" s="10">
        <f t="shared" si="7"/>
        <v>3769911.1843077517</v>
      </c>
      <c r="O38" s="7">
        <f t="shared" si="9"/>
        <v>1E-8</v>
      </c>
      <c r="P38" s="7">
        <f t="shared" si="9"/>
        <v>100</v>
      </c>
      <c r="Q38" s="7">
        <f t="shared" si="9"/>
        <v>1E-8</v>
      </c>
      <c r="R38" s="16">
        <f t="shared" si="2"/>
        <v>100</v>
      </c>
      <c r="S38" s="13">
        <f t="shared" si="0"/>
        <v>6.5736580225870214E-2</v>
      </c>
      <c r="T38" s="13">
        <f t="shared" si="1"/>
        <v>29.712102561823613</v>
      </c>
      <c r="V38" s="7">
        <f t="shared" si="8"/>
        <v>1</v>
      </c>
      <c r="W38" s="7">
        <f t="shared" si="8"/>
        <v>0</v>
      </c>
      <c r="X38" s="14">
        <f t="shared" si="4"/>
        <v>6.5736580225870214E-2</v>
      </c>
      <c r="Y38" s="15">
        <f t="shared" si="5"/>
        <v>-23.643857854088431</v>
      </c>
    </row>
    <row r="39" spans="13:25">
      <c r="M39" s="9">
        <v>1000000</v>
      </c>
      <c r="N39" s="10">
        <f t="shared" si="7"/>
        <v>6283185.307179586</v>
      </c>
      <c r="O39" s="7">
        <f t="shared" si="9"/>
        <v>1E-8</v>
      </c>
      <c r="P39" s="7">
        <f t="shared" si="9"/>
        <v>100</v>
      </c>
      <c r="Q39" s="7">
        <f t="shared" si="9"/>
        <v>1E-8</v>
      </c>
      <c r="R39" s="16">
        <f t="shared" si="2"/>
        <v>100</v>
      </c>
      <c r="S39" s="13">
        <f t="shared" si="0"/>
        <v>2.4704523031857641E-2</v>
      </c>
      <c r="T39" s="13">
        <f t="shared" si="1"/>
        <v>18.08612215807538</v>
      </c>
      <c r="V39" s="7">
        <f t="shared" si="8"/>
        <v>1</v>
      </c>
      <c r="W39" s="7">
        <f t="shared" si="8"/>
        <v>0</v>
      </c>
      <c r="X39" s="14">
        <f t="shared" si="4"/>
        <v>2.4704523031857641E-2</v>
      </c>
      <c r="Y39" s="15">
        <f t="shared" si="5"/>
        <v>-32.144470531611034</v>
      </c>
    </row>
  </sheetData>
  <hyperlinks>
    <hyperlink ref="B2" r:id="rId1" xr:uid="{9E1E8E3E-67BC-452F-91EB-4DDED888B043}"/>
  </hyperlinks>
  <pageMargins left="0.75" right="0.75" top="1" bottom="1" header="0.51200000000000001" footer="0.51200000000000001"/>
  <pageSetup paperSize="9" scale="3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サレンキー2次LPF</vt:lpstr>
      <vt:lpstr>サレンキー2次LPF!Print_Area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2024-02-19T05:36:18Z</dcterms:created>
  <dcterms:modified xsi:type="dcterms:W3CDTF">2024-02-19T05:39:44Z</dcterms:modified>
</cp:coreProperties>
</file>