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8_{9789218E-F625-4423-AFB0-88DD9559C28E}" xr6:coauthVersionLast="47" xr6:coauthVersionMax="47" xr10:uidLastSave="{6A35B327-E998-46AF-89EB-43F980AB2A77}"/>
  <bookViews>
    <workbookView xWindow="31650" yWindow="2760" windowWidth="23700" windowHeight="12825" xr2:uid="{56C80D74-7AE4-4C7C-BD92-A034B265AAFC}"/>
  </bookViews>
  <sheets>
    <sheet name="使用上の注意" sheetId="2" r:id="rId1"/>
    <sheet name="サレンキー2次HPF" sheetId="1" r:id="rId2"/>
  </sheets>
  <externalReferences>
    <externalReference r:id="rId3"/>
    <externalReference r:id="rId4"/>
  </externalReferences>
  <definedNames>
    <definedName name="BarLength" localSheetId="0">#REF!</definedName>
    <definedName name="BarLength">#REF!</definedName>
    <definedName name="ChartMax" localSheetId="0">#REF!</definedName>
    <definedName name="ChartMax">#REF!</definedName>
    <definedName name="ChartMin" localSheetId="0">#REF!</definedName>
    <definedName name="ChartMin">#REF!</definedName>
    <definedName name="DataCount" localSheetId="0">#REF!</definedName>
    <definedName name="DataCount">#REF!</definedName>
    <definedName name="_xlnm.Print_Area" localSheetId="1">サレンキー2次HPF!$A$1:$Y$135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8" i="1"/>
  <c r="N37" i="1"/>
  <c r="N36" i="1"/>
  <c r="N35" i="1"/>
  <c r="N34" i="1"/>
  <c r="N33" i="1"/>
  <c r="N32" i="1"/>
  <c r="N31" i="1"/>
  <c r="N30" i="1"/>
  <c r="N29" i="1"/>
  <c r="N28" i="1"/>
  <c r="N27" i="1"/>
  <c r="N26" i="1"/>
  <c r="N25" i="1"/>
  <c r="N24" i="1"/>
  <c r="N23" i="1"/>
  <c r="N22" i="1"/>
  <c r="N21" i="1"/>
  <c r="N20" i="1"/>
  <c r="N19" i="1"/>
  <c r="N18" i="1"/>
  <c r="R17" i="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N17" i="1"/>
  <c r="W16" i="1"/>
  <c r="W17" i="1" s="1"/>
  <c r="W18" i="1" s="1"/>
  <c r="W19" i="1" s="1"/>
  <c r="W20" i="1" s="1"/>
  <c r="W21" i="1" s="1"/>
  <c r="W22" i="1" s="1"/>
  <c r="W23" i="1" s="1"/>
  <c r="W24" i="1" s="1"/>
  <c r="W25" i="1" s="1"/>
  <c r="W26" i="1" s="1"/>
  <c r="W27" i="1" s="1"/>
  <c r="W28" i="1" s="1"/>
  <c r="W29" i="1" s="1"/>
  <c r="W30" i="1" s="1"/>
  <c r="W31" i="1" s="1"/>
  <c r="W32" i="1" s="1"/>
  <c r="W33" i="1" s="1"/>
  <c r="W34" i="1" s="1"/>
  <c r="W35" i="1" s="1"/>
  <c r="W36" i="1" s="1"/>
  <c r="W37" i="1" s="1"/>
  <c r="W38" i="1" s="1"/>
  <c r="W39" i="1" s="1"/>
  <c r="V16" i="1"/>
  <c r="V17" i="1" s="1"/>
  <c r="V18" i="1" s="1"/>
  <c r="V19" i="1" s="1"/>
  <c r="V20" i="1" s="1"/>
  <c r="V21" i="1" s="1"/>
  <c r="V22" i="1" s="1"/>
  <c r="V23" i="1" s="1"/>
  <c r="V24" i="1" s="1"/>
  <c r="V25" i="1" s="1"/>
  <c r="V26" i="1" s="1"/>
  <c r="V27" i="1" s="1"/>
  <c r="V28" i="1" s="1"/>
  <c r="V29" i="1" s="1"/>
  <c r="V30" i="1" s="1"/>
  <c r="V31" i="1" s="1"/>
  <c r="V32" i="1" s="1"/>
  <c r="V33" i="1" s="1"/>
  <c r="V34" i="1" s="1"/>
  <c r="V35" i="1" s="1"/>
  <c r="V36" i="1" s="1"/>
  <c r="V37" i="1" s="1"/>
  <c r="V38" i="1" s="1"/>
  <c r="V39" i="1" s="1"/>
  <c r="R16" i="1"/>
  <c r="P16" i="1"/>
  <c r="P17" i="1" s="1"/>
  <c r="N16" i="1"/>
  <c r="Q15" i="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O15" i="1"/>
  <c r="T15" i="1" s="1"/>
  <c r="N15" i="1"/>
  <c r="S15" i="1" s="1"/>
  <c r="M12" i="1"/>
  <c r="Y15" i="1" l="1"/>
  <c r="X15" i="1"/>
  <c r="P18" i="1"/>
  <c r="O16" i="1"/>
  <c r="P19" i="1" l="1"/>
  <c r="T16" i="1"/>
  <c r="O17" i="1"/>
  <c r="S16" i="1"/>
  <c r="P20" i="1" l="1"/>
  <c r="Y16" i="1"/>
  <c r="X16" i="1"/>
  <c r="O18" i="1"/>
  <c r="S17" i="1"/>
  <c r="T17" i="1"/>
  <c r="Y17" i="1" l="1"/>
  <c r="X17" i="1"/>
  <c r="O19" i="1"/>
  <c r="S18" i="1"/>
  <c r="T18" i="1"/>
  <c r="P21" i="1"/>
  <c r="P22" i="1" l="1"/>
  <c r="X18" i="1"/>
  <c r="Y18" i="1"/>
  <c r="O20" i="1"/>
  <c r="T19" i="1"/>
  <c r="S19" i="1"/>
  <c r="Y19" i="1" l="1"/>
  <c r="X19" i="1"/>
  <c r="O21" i="1"/>
  <c r="S20" i="1"/>
  <c r="T20" i="1"/>
  <c r="P23" i="1"/>
  <c r="P24" i="1" l="1"/>
  <c r="Y20" i="1"/>
  <c r="X20" i="1"/>
  <c r="O22" i="1"/>
  <c r="S21" i="1"/>
  <c r="T21" i="1"/>
  <c r="X21" i="1" l="1"/>
  <c r="Y21" i="1"/>
  <c r="O23" i="1"/>
  <c r="S22" i="1"/>
  <c r="T22" i="1"/>
  <c r="P25" i="1"/>
  <c r="P26" i="1" l="1"/>
  <c r="O24" i="1"/>
  <c r="S23" i="1"/>
  <c r="T23" i="1"/>
  <c r="Y22" i="1"/>
  <c r="X22" i="1"/>
  <c r="O25" i="1" l="1"/>
  <c r="S24" i="1"/>
  <c r="T24" i="1"/>
  <c r="Y23" i="1"/>
  <c r="X23" i="1"/>
  <c r="P27" i="1"/>
  <c r="P28" i="1" l="1"/>
  <c r="Y24" i="1"/>
  <c r="X24" i="1"/>
  <c r="O26" i="1"/>
  <c r="T25" i="1"/>
  <c r="S25" i="1"/>
  <c r="O27" i="1" l="1"/>
  <c r="S26" i="1"/>
  <c r="T26" i="1"/>
  <c r="Y25" i="1"/>
  <c r="X25" i="1"/>
  <c r="P29" i="1"/>
  <c r="P30" i="1" l="1"/>
  <c r="X26" i="1"/>
  <c r="Y26" i="1"/>
  <c r="O28" i="1"/>
  <c r="T27" i="1"/>
  <c r="S27" i="1"/>
  <c r="Y27" i="1" l="1"/>
  <c r="X27" i="1"/>
  <c r="O29" i="1"/>
  <c r="S28" i="1"/>
  <c r="T28" i="1"/>
  <c r="P31" i="1"/>
  <c r="Y28" i="1" l="1"/>
  <c r="X28" i="1"/>
  <c r="O30" i="1"/>
  <c r="T29" i="1"/>
  <c r="S29" i="1"/>
  <c r="P32" i="1"/>
  <c r="P33" i="1" l="1"/>
  <c r="X29" i="1"/>
  <c r="Y29" i="1"/>
  <c r="O31" i="1"/>
  <c r="S30" i="1"/>
  <c r="T30" i="1"/>
  <c r="O32" i="1" l="1"/>
  <c r="S31" i="1"/>
  <c r="T31" i="1"/>
  <c r="Y30" i="1"/>
  <c r="X30" i="1"/>
  <c r="P34" i="1"/>
  <c r="P35" i="1" l="1"/>
  <c r="Y31" i="1"/>
  <c r="X31" i="1"/>
  <c r="O33" i="1"/>
  <c r="T32" i="1"/>
  <c r="S32" i="1"/>
  <c r="Y32" i="1" l="1"/>
  <c r="X32" i="1"/>
  <c r="O34" i="1"/>
  <c r="S33" i="1"/>
  <c r="T33" i="1"/>
  <c r="P36" i="1"/>
  <c r="Y33" i="1" l="1"/>
  <c r="X33" i="1"/>
  <c r="P37" i="1"/>
  <c r="O35" i="1"/>
  <c r="T34" i="1"/>
  <c r="S34" i="1"/>
  <c r="X34" i="1" l="1"/>
  <c r="Y34" i="1"/>
  <c r="O36" i="1"/>
  <c r="T35" i="1"/>
  <c r="S35" i="1"/>
  <c r="P38" i="1"/>
  <c r="P39" i="1" l="1"/>
  <c r="O37" i="1"/>
  <c r="T36" i="1"/>
  <c r="S36" i="1"/>
  <c r="Y35" i="1"/>
  <c r="X35" i="1"/>
  <c r="Y36" i="1" l="1"/>
  <c r="X36" i="1"/>
  <c r="O38" i="1"/>
  <c r="S37" i="1"/>
  <c r="T37" i="1"/>
  <c r="X37" i="1" l="1"/>
  <c r="Y37" i="1"/>
  <c r="O39" i="1"/>
  <c r="S38" i="1"/>
  <c r="T38" i="1"/>
  <c r="Y38" i="1" l="1"/>
  <c r="X38" i="1"/>
  <c r="T39" i="1"/>
  <c r="S39" i="1"/>
  <c r="Y39" i="1" l="1"/>
  <c r="X39" i="1"/>
</calcChain>
</file>

<file path=xl/sharedStrings.xml><?xml version="1.0" encoding="utf-8"?>
<sst xmlns="http://schemas.openxmlformats.org/spreadsheetml/2006/main" count="24" uniqueCount="23">
  <si>
    <t>■サレンキー2次HPF</t>
  </si>
  <si>
    <t>https://darekan.com/</t>
  </si>
  <si>
    <t>Q</t>
  </si>
  <si>
    <t>入力セル</t>
  </si>
  <si>
    <t>計算セル</t>
  </si>
  <si>
    <t>f[Hz]</t>
  </si>
  <si>
    <t>ω[rad/s]</t>
  </si>
  <si>
    <t>C1[F]</t>
  </si>
  <si>
    <t>R1[Ω]</t>
  </si>
  <si>
    <t>C2[F]</t>
  </si>
  <si>
    <t>R2[Ω]</t>
  </si>
  <si>
    <t>Gain[-]</t>
  </si>
  <si>
    <t>θ[°]</t>
  </si>
  <si>
    <t>Vin[V]</t>
  </si>
  <si>
    <t>Vref[V]</t>
  </si>
  <si>
    <t>Vout[V]</t>
  </si>
  <si>
    <t>Gain[dB]</t>
  </si>
  <si>
    <t>お気づきの点がございましたらサイトよりコメントいただければ幸いです。</t>
  </si>
  <si>
    <t>また、計算結果について保証するものではありませんので、個人の責任でお使いください。</t>
  </si>
  <si>
    <t>←配布ではなく、こちらのサイトよりダウンロードするようにお願いします。</t>
  </si>
  <si>
    <t>2次配布や計算式などの編集してのご使用はご連慮ください。</t>
  </si>
  <si>
    <t>こちらの計算用のエクセルは、darecan.comで作成されたものです。</t>
  </si>
  <si>
    <t>使用上の注意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</si>
</sst>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0" borderId="2" xfId="2" applyFont="1" applyBorder="1" applyAlignment="1">
      <alignment shrinkToFit="1"/>
    </xf>
    <xf numFmtId="0" fontId="3" fillId="2" borderId="0" xfId="2" applyFont="1" applyFill="1"/>
    <xf numFmtId="0" fontId="3" fillId="3" borderId="2" xfId="2" applyFont="1" applyFill="1" applyBorder="1" applyAlignment="1">
      <alignment shrinkToFit="1"/>
    </xf>
    <xf numFmtId="0" fontId="3" fillId="3" borderId="0" xfId="2" applyFont="1" applyFill="1"/>
    <xf numFmtId="0" fontId="3" fillId="2" borderId="2" xfId="2" applyFont="1" applyFill="1" applyBorder="1"/>
    <xf numFmtId="164" fontId="3" fillId="3" borderId="2" xfId="2" applyNumberFormat="1" applyFont="1" applyFill="1" applyBorder="1" applyAlignment="1">
      <alignment shrinkToFit="1"/>
    </xf>
    <xf numFmtId="0" fontId="3" fillId="2" borderId="2" xfId="2" applyFont="1" applyFill="1" applyBorder="1" applyAlignment="1">
      <alignment shrinkToFit="1"/>
    </xf>
    <xf numFmtId="1" fontId="3" fillId="2" borderId="2" xfId="2" applyNumberFormat="1" applyFont="1" applyFill="1" applyBorder="1" applyAlignment="1">
      <alignment shrinkToFit="1"/>
    </xf>
    <xf numFmtId="164" fontId="6" fillId="3" borderId="2" xfId="2" applyNumberFormat="1"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1" fontId="3" fillId="3" borderId="2" xfId="2" applyNumberFormat="1"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1FDE4A84-1325-443F-912C-7B11C58CB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サレンキー2次HPF!$S$14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サレンキー2次HPF!$M$15:$M$39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サレンキー2次HPF!$S$15:$S$39</c:f>
              <c:numCache>
                <c:formatCode>0.0</c:formatCode>
                <c:ptCount val="25"/>
                <c:pt idx="0">
                  <c:v>3.9478409733705199E-8</c:v>
                </c:pt>
                <c:pt idx="1">
                  <c:v>1.5791354448710552E-7</c:v>
                </c:pt>
                <c:pt idx="2">
                  <c:v>4.8360943456754949E-7</c:v>
                </c:pt>
                <c:pt idx="3">
                  <c:v>1.4212128334969419E-6</c:v>
                </c:pt>
                <c:pt idx="4">
                  <c:v>3.947763056213058E-6</c:v>
                </c:pt>
                <c:pt idx="5">
                  <c:v>1.5790107885663148E-5</c:v>
                </c:pt>
                <c:pt idx="6">
                  <c:v>4.8349254932820101E-5</c:v>
                </c:pt>
                <c:pt idx="7">
                  <c:v>1.4202040794395303E-4</c:v>
                </c:pt>
                <c:pt idx="8">
                  <c:v>3.9399942592449123E-4</c:v>
                </c:pt>
                <c:pt idx="9">
                  <c:v>1.5666903970931534E-3</c:v>
                </c:pt>
                <c:pt idx="10">
                  <c:v>4.7221023401743493E-3</c:v>
                </c:pt>
                <c:pt idx="11">
                  <c:v>1.3289160163630796E-2</c:v>
                </c:pt>
                <c:pt idx="12">
                  <c:v>3.3361890737975068E-2</c:v>
                </c:pt>
                <c:pt idx="13">
                  <c:v>9.7561908699987293E-2</c:v>
                </c:pt>
                <c:pt idx="14">
                  <c:v>0.1955144195723755</c:v>
                </c:pt>
                <c:pt idx="15">
                  <c:v>0.34096475178622165</c:v>
                </c:pt>
                <c:pt idx="16">
                  <c:v>0.52540532204167667</c:v>
                </c:pt>
                <c:pt idx="17">
                  <c:v>0.78001313800717986</c:v>
                </c:pt>
                <c:pt idx="18">
                  <c:v>0.90936403131142796</c:v>
                </c:pt>
                <c:pt idx="19">
                  <c:v>0.96623315829148448</c:v>
                </c:pt>
                <c:pt idx="20">
                  <c:v>0.98744543864421419</c:v>
                </c:pt>
                <c:pt idx="21">
                  <c:v>0.99681711055951239</c:v>
                </c:pt>
                <c:pt idx="22">
                  <c:v>0.99895738294135994</c:v>
                </c:pt>
                <c:pt idx="23">
                  <c:v>0.99964485903979683</c:v>
                </c:pt>
                <c:pt idx="24">
                  <c:v>0.99987210622425104</c:v>
                </c:pt>
              </c:numCache>
            </c:numRef>
          </c:yVal>
          <c:smooth val="1"/>
          <c:extLst>
            <c:ext xmlns:c16="http://schemas.microsoft.com/office/drawing/2014/chart" uri="{C3380CC4-5D6E-409C-BE32-E72D297353CC}">
              <c16:uniqueId val="{00000000-8961-492C-812A-EE0B2D42D76F}"/>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サレンキー2次HPF!$T$14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サレンキー2次HPF!$M$15:$M$39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サレンキー2次HPF!$T$15:$T$39</c:f>
              <c:numCache>
                <c:formatCode>0.0</c:formatCode>
                <c:ptCount val="25"/>
                <c:pt idx="0">
                  <c:v>179.99279999975366</c:v>
                </c:pt>
                <c:pt idx="1">
                  <c:v>179.98559999802924</c:v>
                </c:pt>
                <c:pt idx="2">
                  <c:v>179.97479998943794</c:v>
                </c:pt>
                <c:pt idx="3">
                  <c:v>179.95679994678937</c:v>
                </c:pt>
                <c:pt idx="4">
                  <c:v>179.92799975365395</c:v>
                </c:pt>
                <c:pt idx="5">
                  <c:v>179.8559980292147</c:v>
                </c:pt>
                <c:pt idx="6">
                  <c:v>179.74798943757165</c:v>
                </c:pt>
                <c:pt idx="7">
                  <c:v>179.56794678389443</c:v>
                </c:pt>
                <c:pt idx="8">
                  <c:v>179.27975358373857</c:v>
                </c:pt>
                <c:pt idx="9">
                  <c:v>178.5580269659612</c:v>
                </c:pt>
                <c:pt idx="10">
                  <c:v>177.46940059549149</c:v>
                </c:pt>
                <c:pt idx="11">
                  <c:v>175.62623356938607</c:v>
                </c:pt>
                <c:pt idx="12">
                  <c:v>172.54640582362836</c:v>
                </c:pt>
                <c:pt idx="13">
                  <c:v>163.38184459882171</c:v>
                </c:pt>
                <c:pt idx="14">
                  <c:v>139.57805465701131</c:v>
                </c:pt>
                <c:pt idx="15">
                  <c:v>60.809462205465671</c:v>
                </c:pt>
                <c:pt idx="16">
                  <c:v>23.088092951473779</c:v>
                </c:pt>
                <c:pt idx="17">
                  <c:v>9.6433081070008733</c:v>
                </c:pt>
                <c:pt idx="18">
                  <c:v>5.305609591976352</c:v>
                </c:pt>
                <c:pt idx="19">
                  <c:v>3.0582667900568041</c:v>
                </c:pt>
                <c:pt idx="20">
                  <c:v>1.8277924445956546</c:v>
                </c:pt>
                <c:pt idx="21">
                  <c:v>0.91239135060809395</c:v>
                </c:pt>
                <c:pt idx="22">
                  <c:v>0.52117376862979203</c:v>
                </c:pt>
                <c:pt idx="23">
                  <c:v>0.30398208767941726</c:v>
                </c:pt>
                <c:pt idx="24">
                  <c:v>0.18238213436324391</c:v>
                </c:pt>
              </c:numCache>
            </c:numRef>
          </c:yVal>
          <c:smooth val="1"/>
          <c:extLst>
            <c:ext xmlns:c16="http://schemas.microsoft.com/office/drawing/2014/chart" uri="{C3380CC4-5D6E-409C-BE32-E72D297353CC}">
              <c16:uniqueId val="{00000001-8961-492C-812A-EE0B2D42D76F}"/>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72858432614566582"/>
          <c:y val="0.27784057529225353"/>
          <c:w val="0.12897262713935098"/>
          <c:h val="0.28607708898251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E47AC3D2-4207-4CCB-93ED-CE63590155E2}"/>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E47AC3D2-4207-4CCB-93ED-CE63590155E2}"/>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543670A4-234F-494A-8323-22DB753B9358}"/>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543670A4-234F-494A-8323-22DB753B9358}"/>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236557</xdr:colOff>
      <xdr:row>6</xdr:row>
      <xdr:rowOff>55477</xdr:rowOff>
    </xdr:from>
    <xdr:ext cx="813288" cy="275717"/>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7261C641-0AFD-479C-85F4-0E175D8128B3}"/>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7261C641-0AFD-479C-85F4-0E175D8128B3}"/>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5" name="グラフ 4">
          <a:extLst>
            <a:ext uri="{FF2B5EF4-FFF2-40B4-BE49-F238E27FC236}">
              <a16:creationId xmlns:a16="http://schemas.microsoft.com/office/drawing/2014/main" id="{62BEBEF9-79C1-499B-81A2-0916D2BF9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435429</xdr:colOff>
      <xdr:row>3</xdr:row>
      <xdr:rowOff>68036</xdr:rowOff>
    </xdr:from>
    <xdr:to>
      <xdr:col>8</xdr:col>
      <xdr:colOff>361115</xdr:colOff>
      <xdr:row>12</xdr:row>
      <xdr:rowOff>149316</xdr:rowOff>
    </xdr:to>
    <xdr:grpSp>
      <xdr:nvGrpSpPr>
        <xdr:cNvPr id="6" name="グループ化 5">
          <a:extLst>
            <a:ext uri="{FF2B5EF4-FFF2-40B4-BE49-F238E27FC236}">
              <a16:creationId xmlns:a16="http://schemas.microsoft.com/office/drawing/2014/main" id="{C724D87C-4ACB-48F5-911A-048056F43F67}"/>
            </a:ext>
          </a:extLst>
        </xdr:cNvPr>
        <xdr:cNvGrpSpPr/>
      </xdr:nvGrpSpPr>
      <xdr:grpSpPr>
        <a:xfrm>
          <a:off x="1047750" y="680357"/>
          <a:ext cx="3055329" cy="1918245"/>
          <a:chOff x="703384" y="78830366"/>
          <a:chExt cx="3069983" cy="1898463"/>
        </a:xfrm>
      </xdr:grpSpPr>
      <xdr:pic>
        <xdr:nvPicPr>
          <xdr:cNvPr id="7" name="図 6">
            <a:extLst>
              <a:ext uri="{FF2B5EF4-FFF2-40B4-BE49-F238E27FC236}">
                <a16:creationId xmlns:a16="http://schemas.microsoft.com/office/drawing/2014/main" id="{B06CC449-2C47-067F-662E-87755151F345}"/>
              </a:ext>
            </a:extLst>
          </xdr:cNvPr>
          <xdr:cNvPicPr>
            <a:picLocks noChangeAspect="1"/>
          </xdr:cNvPicPr>
        </xdr:nvPicPr>
        <xdr:blipFill>
          <a:blip xmlns:r="http://schemas.openxmlformats.org/officeDocument/2006/relationships" r:embed="rId2"/>
          <a:stretch>
            <a:fillRect/>
          </a:stretch>
        </xdr:blipFill>
        <xdr:spPr>
          <a:xfrm>
            <a:off x="879231" y="78830366"/>
            <a:ext cx="2740270" cy="1712668"/>
          </a:xfrm>
          <a:prstGeom prst="rect">
            <a:avLst/>
          </a:prstGeom>
        </xdr:spPr>
      </xdr:pic>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56463815-F224-9C03-0DEC-B6F6C9E54E2C}"/>
                  </a:ext>
                </a:extLst>
              </xdr:cNvPr>
              <xdr:cNvSpPr txBox="1"/>
            </xdr:nvSpPr>
            <xdr:spPr>
              <a:xfrm>
                <a:off x="1861038" y="8046426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8" name="テキスト ボックス 7">
                <a:extLst>
                  <a:ext uri="{FF2B5EF4-FFF2-40B4-BE49-F238E27FC236}">
                    <a16:creationId xmlns:a16="http://schemas.microsoft.com/office/drawing/2014/main" id="{56463815-F224-9C03-0DEC-B6F6C9E54E2C}"/>
                  </a:ext>
                </a:extLst>
              </xdr:cNvPr>
              <xdr:cNvSpPr txBox="1"/>
            </xdr:nvSpPr>
            <xdr:spPr>
              <a:xfrm>
                <a:off x="1861038" y="8046426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9" name="直線コネクタ 8">
            <a:extLst>
              <a:ext uri="{FF2B5EF4-FFF2-40B4-BE49-F238E27FC236}">
                <a16:creationId xmlns:a16="http://schemas.microsoft.com/office/drawing/2014/main" id="{26F09114-D0EC-7CAA-260E-86689699C78E}"/>
              </a:ext>
            </a:extLst>
          </xdr:cNvPr>
          <xdr:cNvCxnSpPr/>
        </xdr:nvCxnSpPr>
        <xdr:spPr bwMode="auto">
          <a:xfrm>
            <a:off x="3546229" y="79643994"/>
            <a:ext cx="0" cy="72536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7984A016-140F-8C36-3EEF-9D8CB1369232}"/>
                  </a:ext>
                </a:extLst>
              </xdr:cNvPr>
              <xdr:cNvSpPr txBox="1"/>
            </xdr:nvSpPr>
            <xdr:spPr>
              <a:xfrm rot="16200000">
                <a:off x="2857501" y="79876989"/>
                <a:ext cx="9803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7984A016-140F-8C36-3EEF-9D8CB1369232}"/>
                  </a:ext>
                </a:extLst>
              </xdr:cNvPr>
              <xdr:cNvSpPr txBox="1"/>
            </xdr:nvSpPr>
            <xdr:spPr>
              <a:xfrm rot="16200000">
                <a:off x="2857501" y="79876989"/>
                <a:ext cx="9803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2083FA4E-2B5F-3066-0D4C-5036E680F31D}"/>
              </a:ext>
            </a:extLst>
          </xdr:cNvPr>
          <xdr:cNvCxnSpPr/>
        </xdr:nvCxnSpPr>
        <xdr:spPr bwMode="auto">
          <a:xfrm>
            <a:off x="1016974" y="79605158"/>
            <a:ext cx="0" cy="72536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0DE2E3AF-27A1-723E-00B8-27BABF13F0F2}"/>
                  </a:ext>
                </a:extLst>
              </xdr:cNvPr>
              <xdr:cNvSpPr txBox="1"/>
            </xdr:nvSpPr>
            <xdr:spPr>
              <a:xfrm rot="16200000">
                <a:off x="425356" y="79855740"/>
                <a:ext cx="8206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0DE2E3AF-27A1-723E-00B8-27BABF13F0F2}"/>
                  </a:ext>
                </a:extLst>
              </xdr:cNvPr>
              <xdr:cNvSpPr txBox="1"/>
            </xdr:nvSpPr>
            <xdr:spPr>
              <a:xfrm rot="16200000">
                <a:off x="425356" y="79855740"/>
                <a:ext cx="8206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C936CC04-078F-9149-68C4-1C3B4B4311DC}"/>
                  </a:ext>
                </a:extLst>
              </xdr:cNvPr>
              <xdr:cNvSpPr txBox="1"/>
            </xdr:nvSpPr>
            <xdr:spPr>
              <a:xfrm>
                <a:off x="3319098" y="7921136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C936CC04-078F-9149-68C4-1C3B4B4311DC}"/>
                  </a:ext>
                </a:extLst>
              </xdr:cNvPr>
              <xdr:cNvSpPr txBox="1"/>
            </xdr:nvSpPr>
            <xdr:spPr>
              <a:xfrm>
                <a:off x="3319098" y="7921136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C381303A-5496-35F2-5D8B-8D813193BEF6}"/>
                  </a:ext>
                </a:extLst>
              </xdr:cNvPr>
              <xdr:cNvSpPr txBox="1"/>
            </xdr:nvSpPr>
            <xdr:spPr>
              <a:xfrm>
                <a:off x="725365" y="7918938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C381303A-5496-35F2-5D8B-8D813193BEF6}"/>
                  </a:ext>
                </a:extLst>
              </xdr:cNvPr>
              <xdr:cNvSpPr txBox="1"/>
            </xdr:nvSpPr>
            <xdr:spPr>
              <a:xfrm>
                <a:off x="725365" y="7918938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B6E5A0E7-5431-D766-5001-A99565D14E6D}"/>
                  </a:ext>
                </a:extLst>
              </xdr:cNvPr>
              <xdr:cNvSpPr txBox="1"/>
            </xdr:nvSpPr>
            <xdr:spPr>
              <a:xfrm>
                <a:off x="1143000" y="78874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B6E5A0E7-5431-D766-5001-A99565D14E6D}"/>
                  </a:ext>
                </a:extLst>
              </xdr:cNvPr>
              <xdr:cNvSpPr txBox="1"/>
            </xdr:nvSpPr>
            <xdr:spPr>
              <a:xfrm>
                <a:off x="1143000" y="78874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FB0BBED3-EBA7-95FE-35B4-B3EE6DD52F25}"/>
                  </a:ext>
                </a:extLst>
              </xdr:cNvPr>
              <xdr:cNvSpPr txBox="1"/>
            </xdr:nvSpPr>
            <xdr:spPr>
              <a:xfrm>
                <a:off x="1721827" y="79819500"/>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FB0BBED3-EBA7-95FE-35B4-B3EE6DD52F25}"/>
                  </a:ext>
                </a:extLst>
              </xdr:cNvPr>
              <xdr:cNvSpPr txBox="1"/>
            </xdr:nvSpPr>
            <xdr:spPr>
              <a:xfrm>
                <a:off x="1721827" y="79819500"/>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BA72CD32-EE4C-7F57-69CD-910769170E5A}"/>
                  </a:ext>
                </a:extLst>
              </xdr:cNvPr>
              <xdr:cNvSpPr txBox="1"/>
            </xdr:nvSpPr>
            <xdr:spPr>
              <a:xfrm>
                <a:off x="1084384" y="7913076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BA72CD32-EE4C-7F57-69CD-910769170E5A}"/>
                  </a:ext>
                </a:extLst>
              </xdr:cNvPr>
              <xdr:cNvSpPr txBox="1"/>
            </xdr:nvSpPr>
            <xdr:spPr>
              <a:xfrm>
                <a:off x="1084384" y="7913076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C112E5E3-920E-5B57-C4BB-B67A9C54D184}"/>
                  </a:ext>
                </a:extLst>
              </xdr:cNvPr>
              <xdr:cNvSpPr txBox="1"/>
            </xdr:nvSpPr>
            <xdr:spPr>
              <a:xfrm>
                <a:off x="1663211" y="79123442"/>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C112E5E3-920E-5B57-C4BB-B67A9C54D184}"/>
                  </a:ext>
                </a:extLst>
              </xdr:cNvPr>
              <xdr:cNvSpPr txBox="1"/>
            </xdr:nvSpPr>
            <xdr:spPr>
              <a:xfrm>
                <a:off x="1663211" y="79123442"/>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grpSp>
    <xdr:clientData/>
  </xdr:twoCellAnchor>
  <xdr:oneCellAnchor>
    <xdr:from>
      <xdr:col>11</xdr:col>
      <xdr:colOff>602904</xdr:colOff>
      <xdr:row>6</xdr:row>
      <xdr:rowOff>142978</xdr:rowOff>
    </xdr:from>
    <xdr:ext cx="2667000" cy="380361"/>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49FAD833-6164-4338-B142-5C1BC115635C}"/>
                </a:ext>
              </a:extLst>
            </xdr:cNvPr>
            <xdr:cNvSpPr txBox="1"/>
          </xdr:nvSpPr>
          <xdr:spPr>
            <a:xfrm>
              <a:off x="6203604" y="1343128"/>
              <a:ext cx="266700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e>
                                </m:d>
                              </m:num>
                              <m:den>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e>
                                </m:d>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9" name="テキスト ボックス 18">
              <a:extLst>
                <a:ext uri="{FF2B5EF4-FFF2-40B4-BE49-F238E27FC236}">
                  <a16:creationId xmlns:a16="http://schemas.microsoft.com/office/drawing/2014/main" id="{49FAD833-6164-4338-B142-5C1BC115635C}"/>
                </a:ext>
              </a:extLst>
            </xdr:cNvPr>
            <xdr:cNvSpPr txBox="1"/>
          </xdr:nvSpPr>
          <xdr:spPr>
            <a:xfrm>
              <a:off x="6203604" y="1343128"/>
              <a:ext cx="2667000"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((𝜔𝑅_1 (𝐶_1+𝐶_2 ))/((𝑅_1 𝑅_2 𝐶_1 𝐶_2 𝜔^2−1)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17</xdr:col>
      <xdr:colOff>316105</xdr:colOff>
      <xdr:row>9</xdr:row>
      <xdr:rowOff>87817</xdr:rowOff>
    </xdr:from>
    <xdr:ext cx="2073519" cy="528543"/>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92749E5E-2961-4DCE-B388-0D65C6446A28}"/>
                </a:ext>
              </a:extLst>
            </xdr:cNvPr>
            <xdr:cNvSpPr txBox="1"/>
          </xdr:nvSpPr>
          <xdr:spPr>
            <a:xfrm>
              <a:off x="10136380" y="1888042"/>
              <a:ext cx="2073519" cy="528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Meiryo UI" panose="020B0604030504040204" pitchFamily="50" charset="-128"/>
                      </a:rPr>
                      <m:t>𝑄</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ad>
                          <m:radPr>
                            <m:degHide m:val="on"/>
                            <m:ctrlPr>
                              <a:rPr kumimoji="1" lang="en-US" sz="1100" b="0" i="1">
                                <a:latin typeface="Cambria Math" panose="02040503050406030204" pitchFamily="18" charset="0"/>
                                <a:ea typeface="Meiryo UI" panose="020B0604030504040204" pitchFamily="50" charset="-128"/>
                              </a:rPr>
                            </m:ctrlPr>
                          </m:radPr>
                          <m:deg/>
                          <m:e>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e>
                        </m:rad>
                        <m:r>
                          <a:rPr kumimoji="1" lang="en-US" sz="1100" b="0" i="1">
                            <a:latin typeface="Cambria Math" panose="02040503050406030204" pitchFamily="18" charset="0"/>
                            <a:ea typeface="Meiryo UI" panose="020B0604030504040204" pitchFamily="50" charset="-128"/>
                          </a:rPr>
                          <m:t>+</m:t>
                        </m:r>
                        <m:rad>
                          <m:radPr>
                            <m:degHide m:val="on"/>
                            <m:ctrlPr>
                              <a:rPr kumimoji="1" lang="en-US" sz="1100" b="0" i="1">
                                <a:latin typeface="Cambria Math" panose="02040503050406030204" pitchFamily="18" charset="0"/>
                                <a:ea typeface="Meiryo UI" panose="020B0604030504040204" pitchFamily="50" charset="-128"/>
                              </a:rPr>
                            </m:ctrlPr>
                          </m:radPr>
                          <m:deg/>
                          <m:e>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e>
                        </m:rad>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0" name="テキスト ボックス 19">
              <a:extLst>
                <a:ext uri="{FF2B5EF4-FFF2-40B4-BE49-F238E27FC236}">
                  <a16:creationId xmlns:a16="http://schemas.microsoft.com/office/drawing/2014/main" id="{92749E5E-2961-4DCE-B388-0D65C6446A28}"/>
                </a:ext>
              </a:extLst>
            </xdr:cNvPr>
            <xdr:cNvSpPr txBox="1"/>
          </xdr:nvSpPr>
          <xdr:spPr>
            <a:xfrm>
              <a:off x="10136380" y="1888042"/>
              <a:ext cx="2073519" cy="528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𝑄=1/(√((</a:t>
              </a:r>
              <a:r>
                <a:rPr kumimoji="1" lang="en-US" sz="1100" b="0" i="0">
                  <a:solidFill>
                    <a:schemeClr val="dk1"/>
                  </a:solidFill>
                  <a:effectLst/>
                  <a:latin typeface="Cambria Math" panose="02040503050406030204" pitchFamily="18" charset="0"/>
                  <a:ea typeface="+mn-ea"/>
                  <a:cs typeface="+mn-cs"/>
                </a:rPr>
                <a:t>𝑅_1 𝐶_1)/(𝑅_2 𝐶_2 ))</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𝑅_1 𝐶_2)/(𝑅_2 𝐶_1 )))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478346</xdr:colOff>
      <xdr:row>2</xdr:row>
      <xdr:rowOff>48254</xdr:rowOff>
    </xdr:from>
    <xdr:ext cx="4556298" cy="798295"/>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1D448BA7-F7D1-4A33-B599-545E78F76491}"/>
                </a:ext>
              </a:extLst>
            </xdr:cNvPr>
            <xdr:cNvSpPr txBox="1"/>
          </xdr:nvSpPr>
          <xdr:spPr>
            <a:xfrm>
              <a:off x="6079046" y="448304"/>
              <a:ext cx="4556298" cy="79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𝐺𝑎𝑖𝑛</m:t>
                    </m:r>
                    <m:r>
                      <a:rPr kumimoji="1" lang="en-US" sz="1100" b="0" i="1">
                        <a:solidFill>
                          <a:schemeClr val="tx1"/>
                        </a:solidFill>
                        <a:effectLst/>
                        <a:latin typeface="Cambria Math" panose="02040503050406030204" pitchFamily="18" charset="0"/>
                        <a:ea typeface="+mn-ea"/>
                        <a:cs typeface="+mn-cs"/>
                      </a:rPr>
                      <m:t>=</m:t>
                    </m:r>
                    <m:d>
                      <m:dPr>
                        <m:begChr m:val="|"/>
                        <m:endChr m:val="|"/>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e>
                    </m:d>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den>
                                    </m:f>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21" name="テキスト ボックス 20">
              <a:extLst>
                <a:ext uri="{FF2B5EF4-FFF2-40B4-BE49-F238E27FC236}">
                  <a16:creationId xmlns:a16="http://schemas.microsoft.com/office/drawing/2014/main" id="{1D448BA7-F7D1-4A33-B599-545E78F76491}"/>
                </a:ext>
              </a:extLst>
            </xdr:cNvPr>
            <xdr:cNvSpPr txBox="1"/>
          </xdr:nvSpPr>
          <xdr:spPr>
            <a:xfrm>
              <a:off x="6079046" y="448304"/>
              <a:ext cx="4556298" cy="79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sz="1100" b="0" i="0">
                  <a:solidFill>
                    <a:schemeClr val="tx1"/>
                  </a:solidFill>
                  <a:effectLst/>
                  <a:latin typeface="Cambria Math" panose="02040503050406030204" pitchFamily="18" charset="0"/>
                  <a:ea typeface="+mn-ea"/>
                  <a:cs typeface="+mn-cs"/>
                </a:rPr>
                <a:t>𝐺𝑎𝑖𝑛=|(𝑉_𝑜𝑢𝑡−𝑉_𝑟𝑒𝑓)/(𝑉_𝑖𝑛−𝑉_𝑟𝑒𝑓 )|=𝜔^2/√((1/(𝑅_1 𝑅_2 𝐶_1 𝐶_2 )−𝜔^2 )^2+𝜔^2 (1/(𝐶_1 𝑅_2 )+1/(𝐶_2 𝑅_2 ))^2 )</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51;&#29992;&#19978;&#12398;&#27880;&#248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s>
    <sheetDataSet>
      <sheetData sheetId="0"/>
      <sheetData sheetId="1"/>
      <sheetData sheetId="2"/>
      <sheetData sheetId="3"/>
      <sheetData sheetId="4"/>
      <sheetData sheetId="5"/>
      <sheetData sheetId="6">
        <row r="14">
          <cell r="S14" t="str">
            <v>Gain[-]</v>
          </cell>
          <cell r="T14" t="str">
            <v>θ[°]</v>
          </cell>
        </row>
        <row r="15">
          <cell r="M15">
            <v>1</v>
          </cell>
          <cell r="S15">
            <v>3.9478409733705199E-8</v>
          </cell>
          <cell r="T15">
            <v>179.99279999975366</v>
          </cell>
        </row>
        <row r="16">
          <cell r="M16">
            <v>2</v>
          </cell>
          <cell r="S16">
            <v>1.5791354448710552E-7</v>
          </cell>
          <cell r="T16">
            <v>179.98559999802924</v>
          </cell>
        </row>
        <row r="17">
          <cell r="M17">
            <v>3.5</v>
          </cell>
          <cell r="S17">
            <v>4.8360943456754949E-7</v>
          </cell>
          <cell r="T17">
            <v>179.97479998943794</v>
          </cell>
        </row>
        <row r="18">
          <cell r="M18">
            <v>6</v>
          </cell>
          <cell r="S18">
            <v>1.4212128334969419E-6</v>
          </cell>
          <cell r="T18">
            <v>179.95679994678937</v>
          </cell>
        </row>
        <row r="19">
          <cell r="M19">
            <v>10</v>
          </cell>
          <cell r="S19">
            <v>3.947763056213058E-6</v>
          </cell>
          <cell r="T19">
            <v>179.92799975365395</v>
          </cell>
        </row>
        <row r="20">
          <cell r="M20">
            <v>20</v>
          </cell>
          <cell r="S20">
            <v>1.5790107885663148E-5</v>
          </cell>
          <cell r="T20">
            <v>179.8559980292147</v>
          </cell>
        </row>
        <row r="21">
          <cell r="M21">
            <v>35</v>
          </cell>
          <cell r="S21">
            <v>4.8349254932820101E-5</v>
          </cell>
          <cell r="T21">
            <v>179.74798943757165</v>
          </cell>
        </row>
        <row r="22">
          <cell r="M22">
            <v>60</v>
          </cell>
          <cell r="S22">
            <v>1.4202040794395303E-4</v>
          </cell>
          <cell r="T22">
            <v>179.56794678389443</v>
          </cell>
        </row>
        <row r="23">
          <cell r="M23">
            <v>100</v>
          </cell>
          <cell r="S23">
            <v>3.9399942592449123E-4</v>
          </cell>
          <cell r="T23">
            <v>179.27975358373857</v>
          </cell>
        </row>
        <row r="24">
          <cell r="M24">
            <v>200</v>
          </cell>
          <cell r="S24">
            <v>1.5666903970931534E-3</v>
          </cell>
          <cell r="T24">
            <v>178.5580269659612</v>
          </cell>
        </row>
        <row r="25">
          <cell r="M25">
            <v>350</v>
          </cell>
          <cell r="S25">
            <v>4.7221023401743493E-3</v>
          </cell>
          <cell r="T25">
            <v>177.46940059549149</v>
          </cell>
        </row>
        <row r="26">
          <cell r="M26">
            <v>600</v>
          </cell>
          <cell r="S26">
            <v>1.3289160163630796E-2</v>
          </cell>
          <cell r="T26">
            <v>175.62623356938607</v>
          </cell>
        </row>
        <row r="27">
          <cell r="M27">
            <v>1000</v>
          </cell>
          <cell r="S27">
            <v>3.3361890737975068E-2</v>
          </cell>
          <cell r="T27">
            <v>172.54640582362836</v>
          </cell>
        </row>
        <row r="28">
          <cell r="M28">
            <v>2000</v>
          </cell>
          <cell r="S28">
            <v>9.7561908699987293E-2</v>
          </cell>
          <cell r="T28">
            <v>163.38184459882171</v>
          </cell>
        </row>
        <row r="29">
          <cell r="M29">
            <v>3500</v>
          </cell>
          <cell r="S29">
            <v>0.1955144195723755</v>
          </cell>
          <cell r="T29">
            <v>139.57805465701131</v>
          </cell>
        </row>
        <row r="30">
          <cell r="M30">
            <v>6000</v>
          </cell>
          <cell r="S30">
            <v>0.34096475178622165</v>
          </cell>
          <cell r="T30">
            <v>60.809462205465671</v>
          </cell>
        </row>
        <row r="31">
          <cell r="M31">
            <v>10000</v>
          </cell>
          <cell r="S31">
            <v>0.52540532204167667</v>
          </cell>
          <cell r="T31">
            <v>23.088092951473779</v>
          </cell>
        </row>
        <row r="32">
          <cell r="M32">
            <v>20000</v>
          </cell>
          <cell r="S32">
            <v>0.78001313800717986</v>
          </cell>
          <cell r="T32">
            <v>9.6433081070008733</v>
          </cell>
        </row>
        <row r="33">
          <cell r="M33">
            <v>35000</v>
          </cell>
          <cell r="S33">
            <v>0.90936403131142796</v>
          </cell>
          <cell r="T33">
            <v>5.305609591976352</v>
          </cell>
        </row>
        <row r="34">
          <cell r="M34">
            <v>60000</v>
          </cell>
          <cell r="S34">
            <v>0.96623315829148448</v>
          </cell>
          <cell r="T34">
            <v>3.0582667900568041</v>
          </cell>
        </row>
        <row r="35">
          <cell r="M35">
            <v>100000</v>
          </cell>
          <cell r="S35">
            <v>0.98744543864421419</v>
          </cell>
          <cell r="T35">
            <v>1.8277924445956546</v>
          </cell>
        </row>
        <row r="36">
          <cell r="M36">
            <v>200000</v>
          </cell>
          <cell r="S36">
            <v>0.99681711055951239</v>
          </cell>
          <cell r="T36">
            <v>0.91239135060809395</v>
          </cell>
        </row>
        <row r="37">
          <cell r="M37">
            <v>350000</v>
          </cell>
          <cell r="S37">
            <v>0.99895738294135994</v>
          </cell>
          <cell r="T37">
            <v>0.52117376862979203</v>
          </cell>
        </row>
        <row r="38">
          <cell r="M38">
            <v>600000</v>
          </cell>
          <cell r="S38">
            <v>0.99964485903979683</v>
          </cell>
          <cell r="T38">
            <v>0.30398208767941726</v>
          </cell>
        </row>
        <row r="39">
          <cell r="M39">
            <v>1000000</v>
          </cell>
          <cell r="S39">
            <v>0.99987210622425104</v>
          </cell>
          <cell r="T39">
            <v>0.18238213436324391</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E806-BE96-4A93-A590-99619F1F52B5}">
  <dimension ref="B2:D10"/>
  <sheetViews>
    <sheetView tabSelected="1" workbookViewId="0">
      <selection activeCell="G22" sqref="G22"/>
    </sheetView>
  </sheetViews>
  <sheetFormatPr defaultRowHeight="15"/>
  <cols>
    <col min="1" max="1" width="3.296875" customWidth="1"/>
  </cols>
  <sheetData>
    <row r="2" spans="2:4">
      <c r="B2" s="17" t="s">
        <v>22</v>
      </c>
    </row>
    <row r="4" spans="2:4">
      <c r="B4" t="s">
        <v>21</v>
      </c>
    </row>
    <row r="5" spans="2:4">
      <c r="B5" t="s">
        <v>20</v>
      </c>
    </row>
    <row r="7" spans="2:4">
      <c r="B7" s="3" t="s">
        <v>1</v>
      </c>
      <c r="D7" t="s">
        <v>19</v>
      </c>
    </row>
    <row r="9" spans="2:4">
      <c r="B9" t="s">
        <v>18</v>
      </c>
    </row>
    <row r="10" spans="2:4">
      <c r="B10" t="s">
        <v>17</v>
      </c>
    </row>
  </sheetData>
  <hyperlinks>
    <hyperlink ref="B7" r:id="rId1" xr:uid="{23AC4B7B-A85D-4143-A7E9-14FCDA1A81E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404C8-19BB-43E9-90CF-FB3F3F3CF060}">
  <dimension ref="A1:Y39"/>
  <sheetViews>
    <sheetView showGridLines="0" view="pageBreakPreview" zoomScale="70" zoomScaleNormal="100" zoomScaleSheetLayoutView="70" workbookViewId="0">
      <selection activeCell="P44" sqref="P44"/>
    </sheetView>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0" width="7.19921875" style="2"/>
    <col min="21" max="21" width="0.796875" style="2" customWidth="1"/>
    <col min="22" max="16384" width="7.19921875" style="2"/>
  </cols>
  <sheetData>
    <row r="1" spans="1:25">
      <c r="A1" s="1" t="s">
        <v>0</v>
      </c>
    </row>
    <row r="2" spans="1:25">
      <c r="A2" s="2"/>
      <c r="B2" s="3" t="s">
        <v>1</v>
      </c>
    </row>
    <row r="3" spans="1:25">
      <c r="A3" s="2"/>
    </row>
    <row r="11" spans="1:25">
      <c r="M11" s="5" t="s">
        <v>2</v>
      </c>
      <c r="X11" s="6"/>
      <c r="Y11" s="2" t="s">
        <v>3</v>
      </c>
    </row>
    <row r="12" spans="1:25">
      <c r="M12" s="7">
        <f>1/(SQRT(R15*Q15/P15/O15)+SQRT(P15*Q15/R15/O15))</f>
        <v>1.5811388300841895</v>
      </c>
      <c r="X12" s="8"/>
      <c r="Y12" s="2" t="s">
        <v>4</v>
      </c>
    </row>
    <row r="14" spans="1:25">
      <c r="M14" s="5" t="s">
        <v>5</v>
      </c>
      <c r="N14" s="5" t="s">
        <v>6</v>
      </c>
      <c r="O14" s="5" t="s">
        <v>7</v>
      </c>
      <c r="P14" s="5" t="s">
        <v>8</v>
      </c>
      <c r="Q14" s="5" t="s">
        <v>9</v>
      </c>
      <c r="R14" s="5" t="s">
        <v>10</v>
      </c>
      <c r="S14" s="5" t="s">
        <v>11</v>
      </c>
      <c r="T14" s="5" t="s">
        <v>12</v>
      </c>
      <c r="V14" s="5" t="s">
        <v>13</v>
      </c>
      <c r="W14" s="5" t="s">
        <v>14</v>
      </c>
      <c r="X14" s="5" t="s">
        <v>15</v>
      </c>
      <c r="Y14" s="5" t="s">
        <v>16</v>
      </c>
    </row>
    <row r="15" spans="1:25">
      <c r="M15" s="9">
        <v>1</v>
      </c>
      <c r="N15" s="10">
        <f>2*PI()*M15</f>
        <v>6.2831853071795862</v>
      </c>
      <c r="O15" s="11">
        <f>10^-7</f>
        <v>9.9999999999999995E-8</v>
      </c>
      <c r="P15" s="11">
        <v>1000</v>
      </c>
      <c r="Q15" s="11">
        <f>10^-8</f>
        <v>1E-8</v>
      </c>
      <c r="R15" s="12">
        <v>1000</v>
      </c>
      <c r="S15" s="13">
        <f>N15^2/(SQRT((1/P15/R15/O15/Q15-N15^2)^2+(N15)^2*(1/O15/R15+1/Q15/R15)^2))</f>
        <v>3.9478409733705199E-8</v>
      </c>
      <c r="T15" s="13">
        <f t="shared" ref="T15:T39" si="0">180/PI()*ATAN2(P15*R15*O15*Q15*N15^2-1,N15*Q15*(P15+R15))</f>
        <v>179.99279999975366</v>
      </c>
      <c r="V15" s="11">
        <v>1</v>
      </c>
      <c r="W15" s="11">
        <v>0</v>
      </c>
      <c r="X15" s="14">
        <f>S15*(V15-W15)+W15</f>
        <v>3.9478409733705199E-8</v>
      </c>
      <c r="Y15" s="15">
        <f>20*LOG10(S15)</f>
        <v>-148.07280699734622</v>
      </c>
    </row>
    <row r="16" spans="1:25">
      <c r="M16" s="9">
        <v>2</v>
      </c>
      <c r="N16" s="10">
        <f>2*PI()*M16</f>
        <v>12.566370614359172</v>
      </c>
      <c r="O16" s="7">
        <f>O15</f>
        <v>9.9999999999999995E-8</v>
      </c>
      <c r="P16" s="7">
        <f>P15</f>
        <v>1000</v>
      </c>
      <c r="Q16" s="7">
        <f>Q15</f>
        <v>1E-8</v>
      </c>
      <c r="R16" s="16">
        <f t="shared" ref="R16:R39" si="1">R15</f>
        <v>1000</v>
      </c>
      <c r="S16" s="13">
        <f t="shared" ref="S16:S39" si="2">N16^2/(SQRT((1/P16/R16/O16/Q16-N16^2)^2+(N16)^2*(1/O16/R16+1/Q16/R16)^2))</f>
        <v>1.5791354448710552E-7</v>
      </c>
      <c r="T16" s="13">
        <f t="shared" si="0"/>
        <v>179.98559999802924</v>
      </c>
      <c r="V16" s="7">
        <f>V15</f>
        <v>1</v>
      </c>
      <c r="W16" s="7">
        <f t="shared" ref="W16" si="3">W15</f>
        <v>0</v>
      </c>
      <c r="X16" s="14">
        <f t="shared" ref="X16:X39" si="4">S16*(V16-W16)+W16</f>
        <v>1.5791354448710552E-7</v>
      </c>
      <c r="Y16" s="15">
        <f t="shared" ref="Y16:Y39" si="5">20*LOG10(S16)</f>
        <v>-136.03161236579535</v>
      </c>
    </row>
    <row r="17" spans="13:25">
      <c r="M17" s="9">
        <v>3.5</v>
      </c>
      <c r="N17" s="10">
        <f>2*PI()*M17</f>
        <v>21.991148575128552</v>
      </c>
      <c r="O17" s="7">
        <f t="shared" ref="O17:Q32" si="6">O16</f>
        <v>9.9999999999999995E-8</v>
      </c>
      <c r="P17" s="7">
        <f t="shared" si="6"/>
        <v>1000</v>
      </c>
      <c r="Q17" s="7">
        <f t="shared" si="6"/>
        <v>1E-8</v>
      </c>
      <c r="R17" s="16">
        <f t="shared" si="1"/>
        <v>1000</v>
      </c>
      <c r="S17" s="13">
        <f t="shared" si="2"/>
        <v>4.8360943456754949E-7</v>
      </c>
      <c r="T17" s="13">
        <f t="shared" si="0"/>
        <v>179.97479998943794</v>
      </c>
      <c r="V17" s="7">
        <f t="shared" ref="V17:W32" si="7">V16</f>
        <v>1</v>
      </c>
      <c r="W17" s="7">
        <f t="shared" si="7"/>
        <v>0</v>
      </c>
      <c r="X17" s="14">
        <f t="shared" si="4"/>
        <v>4.8360943456754949E-7</v>
      </c>
      <c r="Y17" s="15">
        <f t="shared" si="5"/>
        <v>-126.31010470458519</v>
      </c>
    </row>
    <row r="18" spans="13:25">
      <c r="M18" s="9">
        <v>6</v>
      </c>
      <c r="N18" s="10">
        <f t="shared" ref="N18:N39" si="8">2*PI()*M18</f>
        <v>37.699111843077517</v>
      </c>
      <c r="O18" s="7">
        <f t="shared" si="6"/>
        <v>9.9999999999999995E-8</v>
      </c>
      <c r="P18" s="7">
        <f t="shared" si="6"/>
        <v>1000</v>
      </c>
      <c r="Q18" s="7">
        <f t="shared" si="6"/>
        <v>1E-8</v>
      </c>
      <c r="R18" s="16">
        <f t="shared" si="1"/>
        <v>1000</v>
      </c>
      <c r="S18" s="13">
        <f t="shared" si="2"/>
        <v>1.4212128334969419E-6</v>
      </c>
      <c r="T18" s="13">
        <f t="shared" si="0"/>
        <v>179.95679994678937</v>
      </c>
      <c r="V18" s="7">
        <f t="shared" si="7"/>
        <v>1</v>
      </c>
      <c r="W18" s="7">
        <f t="shared" si="7"/>
        <v>0</v>
      </c>
      <c r="X18" s="14">
        <f t="shared" si="4"/>
        <v>1.4212128334969419E-6</v>
      </c>
      <c r="Y18" s="15">
        <f t="shared" si="5"/>
        <v>-116.94681759005243</v>
      </c>
    </row>
    <row r="19" spans="13:25">
      <c r="M19" s="9">
        <v>10</v>
      </c>
      <c r="N19" s="10">
        <f t="shared" si="8"/>
        <v>62.831853071795862</v>
      </c>
      <c r="O19" s="7">
        <f t="shared" si="6"/>
        <v>9.9999999999999995E-8</v>
      </c>
      <c r="P19" s="7">
        <f t="shared" si="6"/>
        <v>1000</v>
      </c>
      <c r="Q19" s="7">
        <f t="shared" si="6"/>
        <v>1E-8</v>
      </c>
      <c r="R19" s="16">
        <f t="shared" si="1"/>
        <v>1000</v>
      </c>
      <c r="S19" s="13">
        <f t="shared" si="2"/>
        <v>3.947763056213058E-6</v>
      </c>
      <c r="T19" s="13">
        <f t="shared" si="0"/>
        <v>179.92799975365395</v>
      </c>
      <c r="V19" s="7">
        <f t="shared" si="7"/>
        <v>1</v>
      </c>
      <c r="W19" s="7">
        <f t="shared" si="7"/>
        <v>0</v>
      </c>
      <c r="X19" s="14">
        <f t="shared" si="4"/>
        <v>3.947763056213058E-6</v>
      </c>
      <c r="Y19" s="15">
        <f t="shared" si="5"/>
        <v>-108.07297842940591</v>
      </c>
    </row>
    <row r="20" spans="13:25">
      <c r="M20" s="9">
        <v>20</v>
      </c>
      <c r="N20" s="10">
        <f t="shared" si="8"/>
        <v>125.66370614359172</v>
      </c>
      <c r="O20" s="7">
        <f t="shared" si="6"/>
        <v>9.9999999999999995E-8</v>
      </c>
      <c r="P20" s="7">
        <f t="shared" si="6"/>
        <v>1000</v>
      </c>
      <c r="Q20" s="7">
        <f t="shared" si="6"/>
        <v>1E-8</v>
      </c>
      <c r="R20" s="16">
        <f t="shared" si="1"/>
        <v>1000</v>
      </c>
      <c r="S20" s="13">
        <f t="shared" si="2"/>
        <v>1.5790107885663148E-5</v>
      </c>
      <c r="T20" s="13">
        <f t="shared" si="0"/>
        <v>179.8559980292147</v>
      </c>
      <c r="V20" s="7">
        <f t="shared" si="7"/>
        <v>1</v>
      </c>
      <c r="W20" s="7">
        <f t="shared" si="7"/>
        <v>0</v>
      </c>
      <c r="X20" s="14">
        <f t="shared" si="4"/>
        <v>1.5790107885663148E-5</v>
      </c>
      <c r="Y20" s="15">
        <f t="shared" si="5"/>
        <v>-96.032298053427382</v>
      </c>
    </row>
    <row r="21" spans="13:25">
      <c r="M21" s="9">
        <v>35</v>
      </c>
      <c r="N21" s="10">
        <f t="shared" si="8"/>
        <v>219.91148575128551</v>
      </c>
      <c r="O21" s="7">
        <f t="shared" si="6"/>
        <v>9.9999999999999995E-8</v>
      </c>
      <c r="P21" s="7">
        <f t="shared" si="6"/>
        <v>1000</v>
      </c>
      <c r="Q21" s="7">
        <f t="shared" si="6"/>
        <v>1E-8</v>
      </c>
      <c r="R21" s="16">
        <f t="shared" si="1"/>
        <v>1000</v>
      </c>
      <c r="S21" s="13">
        <f t="shared" si="2"/>
        <v>4.8349254932820101E-5</v>
      </c>
      <c r="T21" s="13">
        <f t="shared" si="0"/>
        <v>179.74798943757165</v>
      </c>
      <c r="V21" s="7">
        <f t="shared" si="7"/>
        <v>1</v>
      </c>
      <c r="W21" s="7">
        <f t="shared" si="7"/>
        <v>0</v>
      </c>
      <c r="X21" s="14">
        <f t="shared" si="4"/>
        <v>4.8349254932820101E-5</v>
      </c>
      <c r="Y21" s="15">
        <f t="shared" si="5"/>
        <v>-86.312204281074827</v>
      </c>
    </row>
    <row r="22" spans="13:25">
      <c r="M22" s="9">
        <v>60</v>
      </c>
      <c r="N22" s="10">
        <f t="shared" si="8"/>
        <v>376.99111843077515</v>
      </c>
      <c r="O22" s="7">
        <f t="shared" si="6"/>
        <v>9.9999999999999995E-8</v>
      </c>
      <c r="P22" s="7">
        <f t="shared" si="6"/>
        <v>1000</v>
      </c>
      <c r="Q22" s="7">
        <f t="shared" si="6"/>
        <v>1E-8</v>
      </c>
      <c r="R22" s="16">
        <f t="shared" si="1"/>
        <v>1000</v>
      </c>
      <c r="S22" s="13">
        <f t="shared" si="2"/>
        <v>1.4202040794395303E-4</v>
      </c>
      <c r="T22" s="13">
        <f t="shared" si="0"/>
        <v>179.56794678389443</v>
      </c>
      <c r="V22" s="7">
        <f t="shared" si="7"/>
        <v>1</v>
      </c>
      <c r="W22" s="7">
        <f t="shared" si="7"/>
        <v>0</v>
      </c>
      <c r="X22" s="14">
        <f t="shared" si="4"/>
        <v>1.4202040794395303E-4</v>
      </c>
      <c r="Y22" s="15">
        <f t="shared" si="5"/>
        <v>-76.952984884082994</v>
      </c>
    </row>
    <row r="23" spans="13:25">
      <c r="M23" s="9">
        <v>100</v>
      </c>
      <c r="N23" s="10">
        <f t="shared" si="8"/>
        <v>628.31853071795865</v>
      </c>
      <c r="O23" s="7">
        <f t="shared" si="6"/>
        <v>9.9999999999999995E-8</v>
      </c>
      <c r="P23" s="7">
        <f t="shared" si="6"/>
        <v>1000</v>
      </c>
      <c r="Q23" s="7">
        <f t="shared" si="6"/>
        <v>1E-8</v>
      </c>
      <c r="R23" s="16">
        <f t="shared" si="1"/>
        <v>1000</v>
      </c>
      <c r="S23" s="13">
        <f t="shared" si="2"/>
        <v>3.9399942592449123E-4</v>
      </c>
      <c r="T23" s="13">
        <f t="shared" si="0"/>
        <v>179.27975358373857</v>
      </c>
      <c r="V23" s="7">
        <f t="shared" si="7"/>
        <v>1</v>
      </c>
      <c r="W23" s="7">
        <f t="shared" si="7"/>
        <v>0</v>
      </c>
      <c r="X23" s="14">
        <f t="shared" si="4"/>
        <v>3.9399942592449123E-4</v>
      </c>
      <c r="Y23" s="15">
        <f t="shared" si="5"/>
        <v>-68.090088219224924</v>
      </c>
    </row>
    <row r="24" spans="13:25">
      <c r="M24" s="9">
        <v>200</v>
      </c>
      <c r="N24" s="10">
        <f t="shared" si="8"/>
        <v>1256.6370614359173</v>
      </c>
      <c r="O24" s="7">
        <f t="shared" si="6"/>
        <v>9.9999999999999995E-8</v>
      </c>
      <c r="P24" s="7">
        <f t="shared" si="6"/>
        <v>1000</v>
      </c>
      <c r="Q24" s="7">
        <f t="shared" si="6"/>
        <v>1E-8</v>
      </c>
      <c r="R24" s="16">
        <f t="shared" si="1"/>
        <v>1000</v>
      </c>
      <c r="S24" s="13">
        <f t="shared" si="2"/>
        <v>1.5666903970931534E-3</v>
      </c>
      <c r="T24" s="13">
        <f t="shared" si="0"/>
        <v>178.5580269659612</v>
      </c>
      <c r="V24" s="7">
        <f t="shared" si="7"/>
        <v>1</v>
      </c>
      <c r="W24" s="7">
        <f t="shared" si="7"/>
        <v>0</v>
      </c>
      <c r="X24" s="14">
        <f t="shared" si="4"/>
        <v>1.5666903970931534E-3</v>
      </c>
      <c r="Y24" s="15">
        <f t="shared" si="5"/>
        <v>-56.100336370803696</v>
      </c>
    </row>
    <row r="25" spans="13:25">
      <c r="M25" s="9">
        <v>350</v>
      </c>
      <c r="N25" s="10">
        <f t="shared" si="8"/>
        <v>2199.114857512855</v>
      </c>
      <c r="O25" s="7">
        <f t="shared" si="6"/>
        <v>9.9999999999999995E-8</v>
      </c>
      <c r="P25" s="7">
        <f t="shared" si="6"/>
        <v>1000</v>
      </c>
      <c r="Q25" s="7">
        <f t="shared" si="6"/>
        <v>1E-8</v>
      </c>
      <c r="R25" s="16">
        <f t="shared" si="1"/>
        <v>1000</v>
      </c>
      <c r="S25" s="13">
        <f t="shared" si="2"/>
        <v>4.7221023401743493E-3</v>
      </c>
      <c r="T25" s="13">
        <f t="shared" si="0"/>
        <v>177.46940059549149</v>
      </c>
      <c r="V25" s="7">
        <f t="shared" si="7"/>
        <v>1</v>
      </c>
      <c r="W25" s="7">
        <f t="shared" si="7"/>
        <v>0</v>
      </c>
      <c r="X25" s="14">
        <f t="shared" si="4"/>
        <v>4.7221023401743493E-3</v>
      </c>
      <c r="Y25" s="15">
        <f t="shared" si="5"/>
        <v>-46.517292097406042</v>
      </c>
    </row>
    <row r="26" spans="13:25">
      <c r="M26" s="9">
        <v>600</v>
      </c>
      <c r="N26" s="10">
        <f t="shared" si="8"/>
        <v>3769.9111843077517</v>
      </c>
      <c r="O26" s="7">
        <f t="shared" si="6"/>
        <v>9.9999999999999995E-8</v>
      </c>
      <c r="P26" s="7">
        <f t="shared" si="6"/>
        <v>1000</v>
      </c>
      <c r="Q26" s="7">
        <f t="shared" si="6"/>
        <v>1E-8</v>
      </c>
      <c r="R26" s="16">
        <f t="shared" si="1"/>
        <v>1000</v>
      </c>
      <c r="S26" s="13">
        <f t="shared" si="2"/>
        <v>1.3289160163630796E-2</v>
      </c>
      <c r="T26" s="13">
        <f t="shared" si="0"/>
        <v>175.62623356938607</v>
      </c>
      <c r="V26" s="7">
        <f t="shared" si="7"/>
        <v>1</v>
      </c>
      <c r="W26" s="7">
        <f t="shared" si="7"/>
        <v>0</v>
      </c>
      <c r="X26" s="14">
        <f t="shared" si="4"/>
        <v>1.3289160163630796E-2</v>
      </c>
      <c r="Y26" s="15">
        <f t="shared" si="5"/>
        <v>-37.530049286827435</v>
      </c>
    </row>
    <row r="27" spans="13:25">
      <c r="M27" s="9">
        <v>1000</v>
      </c>
      <c r="N27" s="10">
        <f t="shared" si="8"/>
        <v>6283.1853071795858</v>
      </c>
      <c r="O27" s="7">
        <f t="shared" si="6"/>
        <v>9.9999999999999995E-8</v>
      </c>
      <c r="P27" s="7">
        <f t="shared" si="6"/>
        <v>1000</v>
      </c>
      <c r="Q27" s="7">
        <f t="shared" si="6"/>
        <v>1E-8</v>
      </c>
      <c r="R27" s="16">
        <f t="shared" si="1"/>
        <v>1000</v>
      </c>
      <c r="S27" s="13">
        <f t="shared" si="2"/>
        <v>3.3361890737975068E-2</v>
      </c>
      <c r="T27" s="13">
        <f t="shared" si="0"/>
        <v>172.54640582362836</v>
      </c>
      <c r="V27" s="7">
        <f t="shared" si="7"/>
        <v>1</v>
      </c>
      <c r="W27" s="7">
        <f t="shared" si="7"/>
        <v>0</v>
      </c>
      <c r="X27" s="14">
        <f t="shared" si="4"/>
        <v>3.3361890737975068E-2</v>
      </c>
      <c r="Y27" s="15">
        <f t="shared" si="5"/>
        <v>-29.534986886225269</v>
      </c>
    </row>
    <row r="28" spans="13:25">
      <c r="M28" s="9">
        <v>2000</v>
      </c>
      <c r="N28" s="10">
        <f t="shared" si="8"/>
        <v>12566.370614359172</v>
      </c>
      <c r="O28" s="7">
        <f t="shared" si="6"/>
        <v>9.9999999999999995E-8</v>
      </c>
      <c r="P28" s="7">
        <f t="shared" si="6"/>
        <v>1000</v>
      </c>
      <c r="Q28" s="7">
        <f t="shared" si="6"/>
        <v>1E-8</v>
      </c>
      <c r="R28" s="16">
        <f t="shared" si="1"/>
        <v>1000</v>
      </c>
      <c r="S28" s="13">
        <f t="shared" si="2"/>
        <v>9.7561908699987293E-2</v>
      </c>
      <c r="T28" s="13">
        <f t="shared" si="0"/>
        <v>163.38184459882171</v>
      </c>
      <c r="V28" s="7">
        <f t="shared" si="7"/>
        <v>1</v>
      </c>
      <c r="W28" s="7">
        <f t="shared" si="7"/>
        <v>0</v>
      </c>
      <c r="X28" s="14">
        <f t="shared" si="4"/>
        <v>9.7561908699987293E-2</v>
      </c>
      <c r="Y28" s="15">
        <f t="shared" si="5"/>
        <v>-20.214394234865324</v>
      </c>
    </row>
    <row r="29" spans="13:25">
      <c r="M29" s="9">
        <v>3500</v>
      </c>
      <c r="N29" s="10">
        <f t="shared" si="8"/>
        <v>21991.148575128551</v>
      </c>
      <c r="O29" s="7">
        <f t="shared" si="6"/>
        <v>9.9999999999999995E-8</v>
      </c>
      <c r="P29" s="7">
        <f t="shared" si="6"/>
        <v>1000</v>
      </c>
      <c r="Q29" s="7">
        <f t="shared" si="6"/>
        <v>1E-8</v>
      </c>
      <c r="R29" s="16">
        <f t="shared" si="1"/>
        <v>1000</v>
      </c>
      <c r="S29" s="13">
        <f t="shared" si="2"/>
        <v>0.1955144195723755</v>
      </c>
      <c r="T29" s="13">
        <f t="shared" si="0"/>
        <v>139.57805465701131</v>
      </c>
      <c r="V29" s="7">
        <f t="shared" si="7"/>
        <v>1</v>
      </c>
      <c r="W29" s="7">
        <f t="shared" si="7"/>
        <v>0</v>
      </c>
      <c r="X29" s="14">
        <f t="shared" si="4"/>
        <v>0.1955144195723755</v>
      </c>
      <c r="Y29" s="15">
        <f t="shared" si="5"/>
        <v>-14.176424140321016</v>
      </c>
    </row>
    <row r="30" spans="13:25">
      <c r="M30" s="9">
        <v>6000</v>
      </c>
      <c r="N30" s="10">
        <f t="shared" si="8"/>
        <v>37699.111843077517</v>
      </c>
      <c r="O30" s="7">
        <f t="shared" si="6"/>
        <v>9.9999999999999995E-8</v>
      </c>
      <c r="P30" s="7">
        <f t="shared" si="6"/>
        <v>1000</v>
      </c>
      <c r="Q30" s="7">
        <f t="shared" si="6"/>
        <v>1E-8</v>
      </c>
      <c r="R30" s="16">
        <f t="shared" si="1"/>
        <v>1000</v>
      </c>
      <c r="S30" s="13">
        <f t="shared" si="2"/>
        <v>0.34096475178622165</v>
      </c>
      <c r="T30" s="13">
        <f t="shared" si="0"/>
        <v>60.809462205465671</v>
      </c>
      <c r="V30" s="7">
        <f t="shared" si="7"/>
        <v>1</v>
      </c>
      <c r="W30" s="7">
        <f t="shared" si="7"/>
        <v>0</v>
      </c>
      <c r="X30" s="14">
        <f t="shared" si="4"/>
        <v>0.34096475178622165</v>
      </c>
      <c r="Y30" s="15">
        <f t="shared" si="5"/>
        <v>-9.3458103026118238</v>
      </c>
    </row>
    <row r="31" spans="13:25">
      <c r="M31" s="9">
        <v>10000</v>
      </c>
      <c r="N31" s="10">
        <f t="shared" si="8"/>
        <v>62831.853071795864</v>
      </c>
      <c r="O31" s="7">
        <f t="shared" si="6"/>
        <v>9.9999999999999995E-8</v>
      </c>
      <c r="P31" s="7">
        <f t="shared" si="6"/>
        <v>1000</v>
      </c>
      <c r="Q31" s="7">
        <f t="shared" si="6"/>
        <v>1E-8</v>
      </c>
      <c r="R31" s="16">
        <f t="shared" si="1"/>
        <v>1000</v>
      </c>
      <c r="S31" s="13">
        <f t="shared" si="2"/>
        <v>0.52540532204167667</v>
      </c>
      <c r="T31" s="13">
        <f t="shared" si="0"/>
        <v>23.088092951473779</v>
      </c>
      <c r="V31" s="7">
        <f t="shared" si="7"/>
        <v>1</v>
      </c>
      <c r="W31" s="7">
        <f t="shared" si="7"/>
        <v>0</v>
      </c>
      <c r="X31" s="14">
        <f t="shared" si="4"/>
        <v>0.52540532204167667</v>
      </c>
      <c r="Y31" s="15">
        <f t="shared" si="5"/>
        <v>-5.5901106476862044</v>
      </c>
    </row>
    <row r="32" spans="13:25">
      <c r="M32" s="9">
        <v>20000</v>
      </c>
      <c r="N32" s="10">
        <f t="shared" si="8"/>
        <v>125663.70614359173</v>
      </c>
      <c r="O32" s="7">
        <f t="shared" si="6"/>
        <v>9.9999999999999995E-8</v>
      </c>
      <c r="P32" s="7">
        <f t="shared" si="6"/>
        <v>1000</v>
      </c>
      <c r="Q32" s="7">
        <f t="shared" si="6"/>
        <v>1E-8</v>
      </c>
      <c r="R32" s="16">
        <f t="shared" si="1"/>
        <v>1000</v>
      </c>
      <c r="S32" s="13">
        <f t="shared" si="2"/>
        <v>0.78001313800717986</v>
      </c>
      <c r="T32" s="13">
        <f t="shared" si="0"/>
        <v>9.6433081070008733</v>
      </c>
      <c r="V32" s="7">
        <f t="shared" si="7"/>
        <v>1</v>
      </c>
      <c r="W32" s="7">
        <f t="shared" si="7"/>
        <v>0</v>
      </c>
      <c r="X32" s="14">
        <f t="shared" si="4"/>
        <v>0.78001313800717986</v>
      </c>
      <c r="Y32" s="15">
        <f t="shared" si="5"/>
        <v>-2.1579616457809263</v>
      </c>
    </row>
    <row r="33" spans="13:25">
      <c r="M33" s="9">
        <v>35000</v>
      </c>
      <c r="N33" s="10">
        <f t="shared" si="8"/>
        <v>219911.48575128551</v>
      </c>
      <c r="O33" s="7">
        <f t="shared" ref="O33:Q39" si="9">O32</f>
        <v>9.9999999999999995E-8</v>
      </c>
      <c r="P33" s="7">
        <f t="shared" si="9"/>
        <v>1000</v>
      </c>
      <c r="Q33" s="7">
        <f t="shared" si="9"/>
        <v>1E-8</v>
      </c>
      <c r="R33" s="16">
        <f t="shared" si="1"/>
        <v>1000</v>
      </c>
      <c r="S33" s="13">
        <f t="shared" si="2"/>
        <v>0.90936403131142796</v>
      </c>
      <c r="T33" s="13">
        <f t="shared" si="0"/>
        <v>5.305609591976352</v>
      </c>
      <c r="V33" s="7">
        <f t="shared" ref="V33:W39" si="10">V32</f>
        <v>1</v>
      </c>
      <c r="W33" s="7">
        <f t="shared" si="10"/>
        <v>0</v>
      </c>
      <c r="X33" s="14">
        <f t="shared" si="4"/>
        <v>0.90936403131142796</v>
      </c>
      <c r="Y33" s="15">
        <f t="shared" si="5"/>
        <v>-0.82524455467227176</v>
      </c>
    </row>
    <row r="34" spans="13:25">
      <c r="M34" s="9">
        <v>60000</v>
      </c>
      <c r="N34" s="10">
        <f t="shared" si="8"/>
        <v>376991.11843077518</v>
      </c>
      <c r="O34" s="7">
        <f t="shared" si="9"/>
        <v>9.9999999999999995E-8</v>
      </c>
      <c r="P34" s="7">
        <f t="shared" si="9"/>
        <v>1000</v>
      </c>
      <c r="Q34" s="7">
        <f t="shared" si="9"/>
        <v>1E-8</v>
      </c>
      <c r="R34" s="16">
        <f t="shared" si="1"/>
        <v>1000</v>
      </c>
      <c r="S34" s="13">
        <f t="shared" si="2"/>
        <v>0.96623315829148448</v>
      </c>
      <c r="T34" s="13">
        <f t="shared" si="0"/>
        <v>3.0582667900568041</v>
      </c>
      <c r="V34" s="7">
        <f t="shared" si="10"/>
        <v>1</v>
      </c>
      <c r="W34" s="7">
        <f t="shared" si="10"/>
        <v>0</v>
      </c>
      <c r="X34" s="14">
        <f t="shared" si="4"/>
        <v>0.96623315829148448</v>
      </c>
      <c r="Y34" s="15">
        <f t="shared" si="5"/>
        <v>-0.29836125758763415</v>
      </c>
    </row>
    <row r="35" spans="13:25">
      <c r="M35" s="9">
        <v>100000</v>
      </c>
      <c r="N35" s="10">
        <f t="shared" si="8"/>
        <v>628318.53071795858</v>
      </c>
      <c r="O35" s="7">
        <f t="shared" si="9"/>
        <v>9.9999999999999995E-8</v>
      </c>
      <c r="P35" s="7">
        <f t="shared" si="9"/>
        <v>1000</v>
      </c>
      <c r="Q35" s="7">
        <f t="shared" si="9"/>
        <v>1E-8</v>
      </c>
      <c r="R35" s="16">
        <f t="shared" si="1"/>
        <v>1000</v>
      </c>
      <c r="S35" s="13">
        <f t="shared" si="2"/>
        <v>0.98744543864421419</v>
      </c>
      <c r="T35" s="13">
        <f t="shared" si="0"/>
        <v>1.8277924445956546</v>
      </c>
      <c r="V35" s="7">
        <f t="shared" si="10"/>
        <v>1</v>
      </c>
      <c r="W35" s="7">
        <f t="shared" si="10"/>
        <v>0</v>
      </c>
      <c r="X35" s="14">
        <f t="shared" si="4"/>
        <v>0.98744543864421419</v>
      </c>
      <c r="Y35" s="15">
        <f t="shared" si="5"/>
        <v>-0.10973784011377805</v>
      </c>
    </row>
    <row r="36" spans="13:25">
      <c r="M36" s="9">
        <v>200000</v>
      </c>
      <c r="N36" s="10">
        <f t="shared" si="8"/>
        <v>1256637.0614359172</v>
      </c>
      <c r="O36" s="7">
        <f t="shared" si="9"/>
        <v>9.9999999999999995E-8</v>
      </c>
      <c r="P36" s="7">
        <f t="shared" si="9"/>
        <v>1000</v>
      </c>
      <c r="Q36" s="7">
        <f t="shared" si="9"/>
        <v>1E-8</v>
      </c>
      <c r="R36" s="16">
        <f t="shared" si="1"/>
        <v>1000</v>
      </c>
      <c r="S36" s="13">
        <f t="shared" si="2"/>
        <v>0.99681711055951239</v>
      </c>
      <c r="T36" s="13">
        <f t="shared" si="0"/>
        <v>0.91239135060809395</v>
      </c>
      <c r="V36" s="7">
        <f t="shared" si="10"/>
        <v>1</v>
      </c>
      <c r="W36" s="7">
        <f t="shared" si="10"/>
        <v>0</v>
      </c>
      <c r="X36" s="14">
        <f t="shared" si="4"/>
        <v>0.99681711055951239</v>
      </c>
      <c r="Y36" s="15">
        <f t="shared" si="5"/>
        <v>-2.7690317434053549E-2</v>
      </c>
    </row>
    <row r="37" spans="13:25">
      <c r="M37" s="9">
        <v>350000</v>
      </c>
      <c r="N37" s="10">
        <f t="shared" si="8"/>
        <v>2199114.857512855</v>
      </c>
      <c r="O37" s="7">
        <f t="shared" si="9"/>
        <v>9.9999999999999995E-8</v>
      </c>
      <c r="P37" s="7">
        <f t="shared" si="9"/>
        <v>1000</v>
      </c>
      <c r="Q37" s="7">
        <f t="shared" si="9"/>
        <v>1E-8</v>
      </c>
      <c r="R37" s="16">
        <f t="shared" si="1"/>
        <v>1000</v>
      </c>
      <c r="S37" s="13">
        <f t="shared" si="2"/>
        <v>0.99895738294135994</v>
      </c>
      <c r="T37" s="13">
        <f t="shared" si="0"/>
        <v>0.52117376862979203</v>
      </c>
      <c r="V37" s="7">
        <f t="shared" si="10"/>
        <v>1</v>
      </c>
      <c r="W37" s="7">
        <f t="shared" si="10"/>
        <v>0</v>
      </c>
      <c r="X37" s="14">
        <f t="shared" si="4"/>
        <v>0.99895738294135994</v>
      </c>
      <c r="Y37" s="15">
        <f t="shared" si="5"/>
        <v>-9.0607809897457238E-3</v>
      </c>
    </row>
    <row r="38" spans="13:25">
      <c r="M38" s="9">
        <v>600000</v>
      </c>
      <c r="N38" s="10">
        <f t="shared" si="8"/>
        <v>3769911.1843077517</v>
      </c>
      <c r="O38" s="7">
        <f t="shared" si="9"/>
        <v>9.9999999999999995E-8</v>
      </c>
      <c r="P38" s="7">
        <f t="shared" si="9"/>
        <v>1000</v>
      </c>
      <c r="Q38" s="7">
        <f t="shared" si="9"/>
        <v>1E-8</v>
      </c>
      <c r="R38" s="16">
        <f t="shared" si="1"/>
        <v>1000</v>
      </c>
      <c r="S38" s="13">
        <f t="shared" si="2"/>
        <v>0.99964485903979683</v>
      </c>
      <c r="T38" s="13">
        <f t="shared" si="0"/>
        <v>0.30398208767941726</v>
      </c>
      <c r="V38" s="7">
        <f t="shared" si="10"/>
        <v>1</v>
      </c>
      <c r="W38" s="7">
        <f t="shared" si="10"/>
        <v>0</v>
      </c>
      <c r="X38" s="14">
        <f t="shared" si="4"/>
        <v>0.99964485903979683</v>
      </c>
      <c r="Y38" s="15">
        <f t="shared" si="5"/>
        <v>-3.0852630703590181E-3</v>
      </c>
    </row>
    <row r="39" spans="13:25">
      <c r="M39" s="9">
        <v>1000000</v>
      </c>
      <c r="N39" s="10">
        <f t="shared" si="8"/>
        <v>6283185.307179586</v>
      </c>
      <c r="O39" s="7">
        <f t="shared" si="9"/>
        <v>9.9999999999999995E-8</v>
      </c>
      <c r="P39" s="7">
        <f t="shared" si="9"/>
        <v>1000</v>
      </c>
      <c r="Q39" s="7">
        <f t="shared" si="9"/>
        <v>1E-8</v>
      </c>
      <c r="R39" s="16">
        <f t="shared" si="1"/>
        <v>1000</v>
      </c>
      <c r="S39" s="13">
        <f t="shared" si="2"/>
        <v>0.99987210622425104</v>
      </c>
      <c r="T39" s="13">
        <f t="shared" si="0"/>
        <v>0.18238213436324391</v>
      </c>
      <c r="V39" s="7">
        <f t="shared" si="10"/>
        <v>1</v>
      </c>
      <c r="W39" s="7">
        <f t="shared" si="10"/>
        <v>0</v>
      </c>
      <c r="X39" s="14">
        <f t="shared" si="4"/>
        <v>0.99987210622425104</v>
      </c>
      <c r="Y39" s="15">
        <f t="shared" si="5"/>
        <v>-1.1109422643656639E-3</v>
      </c>
    </row>
  </sheetData>
  <hyperlinks>
    <hyperlink ref="B2" r:id="rId1" xr:uid="{CCD7339E-3C5E-4A4E-90E7-89C394F22A5A}"/>
  </hyperlinks>
  <pageMargins left="0.75" right="0.75" top="1" bottom="1" header="0.51200000000000001" footer="0.51200000000000001"/>
  <pageSetup paperSize="9" scale="3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サレンキー2次HPF</vt:lpstr>
      <vt:lpstr>サレンキー2次HPF!Print_Area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2024-02-19T05:40:57Z</dcterms:created>
  <dcterms:modified xsi:type="dcterms:W3CDTF">2024-02-19T05:41:17Z</dcterms:modified>
</cp:coreProperties>
</file>