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D6B33EA6-FE76-4EA4-83F8-5F75269E2CAF}" xr6:coauthVersionLast="47" xr6:coauthVersionMax="47" xr10:uidLastSave="{00000000-0000-0000-0000-000000000000}"/>
  <bookViews>
    <workbookView xWindow="4950" yWindow="750" windowWidth="18510" windowHeight="13335" activeTab="1" xr2:uid="{3CC913CB-6270-4F6D-BDE6-B73CFCAC55A3}"/>
  </bookViews>
  <sheets>
    <sheet name="使用上の注意" sheetId="1" r:id="rId1"/>
    <sheet name="RLC BPF 1次" sheetId="13"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'RLC BPF 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3" l="1"/>
  <c r="N38" i="13"/>
  <c r="N37" i="13"/>
  <c r="N36" i="13"/>
  <c r="N35" i="13"/>
  <c r="N34" i="13"/>
  <c r="N33" i="13"/>
  <c r="N32" i="13"/>
  <c r="N31" i="13"/>
  <c r="N30" i="13"/>
  <c r="N29" i="13"/>
  <c r="N28" i="13"/>
  <c r="N27" i="13"/>
  <c r="N26" i="13"/>
  <c r="N25" i="13"/>
  <c r="N24" i="13"/>
  <c r="N23" i="13"/>
  <c r="N22" i="13"/>
  <c r="N21" i="13"/>
  <c r="N20" i="13"/>
  <c r="N19" i="13"/>
  <c r="O18" i="13"/>
  <c r="O19" i="13" s="1"/>
  <c r="N18" i="13"/>
  <c r="O17" i="13"/>
  <c r="N17" i="13"/>
  <c r="V16" i="13"/>
  <c r="V17" i="13" s="1"/>
  <c r="V18" i="13" s="1"/>
  <c r="V19" i="13" s="1"/>
  <c r="V20" i="13" s="1"/>
  <c r="V21" i="13" s="1"/>
  <c r="V22" i="13" s="1"/>
  <c r="V23" i="13" s="1"/>
  <c r="V24" i="13" s="1"/>
  <c r="V25" i="13" s="1"/>
  <c r="V26" i="13" s="1"/>
  <c r="V27" i="13" s="1"/>
  <c r="V28" i="13" s="1"/>
  <c r="V29" i="13" s="1"/>
  <c r="V30" i="13" s="1"/>
  <c r="V31" i="13" s="1"/>
  <c r="V32" i="13" s="1"/>
  <c r="V33" i="13" s="1"/>
  <c r="V34" i="13" s="1"/>
  <c r="V35" i="13" s="1"/>
  <c r="V36" i="13" s="1"/>
  <c r="V37" i="13" s="1"/>
  <c r="V38" i="13" s="1"/>
  <c r="V39" i="13" s="1"/>
  <c r="U16" i="13"/>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O16" i="13"/>
  <c r="N16" i="13"/>
  <c r="S15" i="13"/>
  <c r="Q15" i="13"/>
  <c r="R15" i="13" s="1"/>
  <c r="P15" i="13"/>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P38" i="13" s="1"/>
  <c r="P39" i="13" s="1"/>
  <c r="N15" i="13"/>
  <c r="M12" i="13"/>
  <c r="X15" i="13" l="1"/>
  <c r="W15" i="13"/>
  <c r="O20" i="13"/>
  <c r="Q16" i="13"/>
  <c r="Q17" i="13" l="1"/>
  <c r="S16" i="13"/>
  <c r="R16" i="13"/>
  <c r="O21" i="13"/>
  <c r="O22" i="13" l="1"/>
  <c r="Q18" i="13"/>
  <c r="S17" i="13"/>
  <c r="R17" i="13"/>
  <c r="X16" i="13"/>
  <c r="W16" i="13"/>
  <c r="W17" i="13" l="1"/>
  <c r="X17" i="13"/>
  <c r="Q19" i="13"/>
  <c r="S18" i="13"/>
  <c r="R18" i="13"/>
  <c r="O23" i="13"/>
  <c r="O24" i="13" l="1"/>
  <c r="X18" i="13"/>
  <c r="W18" i="13"/>
  <c r="Q20" i="13"/>
  <c r="S19" i="13"/>
  <c r="R19" i="13"/>
  <c r="X19" i="13" l="1"/>
  <c r="W19" i="13"/>
  <c r="Q21" i="13"/>
  <c r="S20" i="13"/>
  <c r="R20" i="13"/>
  <c r="O25" i="13"/>
  <c r="X20" i="13" l="1"/>
  <c r="W20" i="13"/>
  <c r="Q22" i="13"/>
  <c r="S21" i="13"/>
  <c r="R21" i="13"/>
  <c r="O26" i="13"/>
  <c r="O27" i="13" l="1"/>
  <c r="Q23" i="13"/>
  <c r="S22" i="13"/>
  <c r="R22" i="13"/>
  <c r="X21" i="13"/>
  <c r="W21" i="13"/>
  <c r="X22" i="13" l="1"/>
  <c r="W22" i="13"/>
  <c r="Q24" i="13"/>
  <c r="S23" i="13"/>
  <c r="R23" i="13"/>
  <c r="O28" i="13"/>
  <c r="O29" i="13" l="1"/>
  <c r="Q25" i="13"/>
  <c r="S24" i="13"/>
  <c r="R24" i="13"/>
  <c r="X23" i="13"/>
  <c r="W23" i="13"/>
  <c r="Q26" i="13" l="1"/>
  <c r="S25" i="13"/>
  <c r="R25" i="13"/>
  <c r="O30" i="13"/>
  <c r="X24" i="13"/>
  <c r="W24" i="13"/>
  <c r="O31" i="13" l="1"/>
  <c r="W25" i="13"/>
  <c r="X25" i="13"/>
  <c r="Q27" i="13"/>
  <c r="S26" i="13"/>
  <c r="R26" i="13"/>
  <c r="X26" i="13" l="1"/>
  <c r="W26" i="13"/>
  <c r="Q28" i="13"/>
  <c r="S27" i="13"/>
  <c r="R27" i="13"/>
  <c r="O32" i="13"/>
  <c r="Q29" i="13" l="1"/>
  <c r="S28" i="13"/>
  <c r="R28" i="13"/>
  <c r="O33" i="13"/>
  <c r="X27" i="13"/>
  <c r="W27" i="13"/>
  <c r="Q30" i="13" l="1"/>
  <c r="S29" i="13"/>
  <c r="R29" i="13"/>
  <c r="O34" i="13"/>
  <c r="X28" i="13"/>
  <c r="W28" i="13"/>
  <c r="Q31" i="13" l="1"/>
  <c r="S30" i="13"/>
  <c r="R30" i="13"/>
  <c r="O35" i="13"/>
  <c r="X29" i="13"/>
  <c r="W29" i="13"/>
  <c r="Q32" i="13" l="1"/>
  <c r="S31" i="13"/>
  <c r="R31" i="13"/>
  <c r="O36" i="13"/>
  <c r="X30" i="13"/>
  <c r="W30" i="13"/>
  <c r="Q33" i="13" l="1"/>
  <c r="S32" i="13"/>
  <c r="R32" i="13"/>
  <c r="O37" i="13"/>
  <c r="X31" i="13"/>
  <c r="W31" i="13"/>
  <c r="Q34" i="13" l="1"/>
  <c r="S33" i="13"/>
  <c r="R33" i="13"/>
  <c r="O38" i="13"/>
  <c r="X32" i="13"/>
  <c r="W32" i="13"/>
  <c r="O39" i="13" l="1"/>
  <c r="W33" i="13"/>
  <c r="X33" i="13"/>
  <c r="Q35" i="13"/>
  <c r="S34" i="13"/>
  <c r="R34" i="13"/>
  <c r="X34" i="13" l="1"/>
  <c r="W34" i="13"/>
  <c r="Q36" i="13"/>
  <c r="S35" i="13"/>
  <c r="R35" i="13"/>
  <c r="Q37" i="13" l="1"/>
  <c r="S36" i="13"/>
  <c r="R36" i="13"/>
  <c r="X35" i="13"/>
  <c r="W35" i="13"/>
  <c r="X36" i="13" l="1"/>
  <c r="W36" i="13"/>
  <c r="Q38" i="13"/>
  <c r="S37" i="13"/>
  <c r="R37" i="13"/>
  <c r="Q39" i="13" l="1"/>
  <c r="S38" i="13"/>
  <c r="R38" i="13"/>
  <c r="X37" i="13"/>
  <c r="W37" i="13"/>
  <c r="X38" i="13" l="1"/>
  <c r="W38" i="13"/>
  <c r="S39" i="13"/>
  <c r="R39" i="13"/>
  <c r="X39" i="13" l="1"/>
  <c r="W39" i="13"/>
</calcChain>
</file>

<file path=xl/sharedStrings.xml><?xml version="1.0" encoding="utf-8"?>
<sst xmlns="http://schemas.openxmlformats.org/spreadsheetml/2006/main" count="24" uniqueCount="23">
  <si>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</si>
  <si>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</si>
  <si>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</si>
  <si>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</si>
  <si>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</si>
  <si>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</si>
  <si>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</si>
  <si>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</si>
  <si>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</si>
  <si>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</si>
  <si>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</si>
  <si>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</si>
  <si>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L1[H]</t>
  </si>
  <si>
    <t>C1[F]</t>
  </si>
  <si>
    <t>θ[°]</t>
  </si>
  <si>
    <t>Vin[V]</t>
  </si>
  <si>
    <t>Vref[V]</t>
  </si>
  <si>
    <t>Vout[V]</t>
  </si>
  <si>
    <t>Gain[dB]</t>
  </si>
  <si>
    <t>Gain</t>
  </si>
  <si>
    <t>■RLC LPF 1次</t>
  </si>
  <si>
    <t>透過周波数が1つの場合はOK</t>
  </si>
  <si>
    <t>fp[Hz]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</si>
</sst>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165" fontId="7" fillId="3" borderId="2" xfId="2" applyNumberFormat="1" applyFont="1" applyFill="1" applyBorder="1"/>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'RLC BPF 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'RLC BPF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'RLC BPF 1次'!$R$15:$R$39</c:f>
              <c:numCache>
                <c:formatCode>0.000</c:formatCode>
                <c:ptCount val="25"/>
                <c:pt idx="0">
                  <c:v>6.2831853195820968E-5</c:v>
                </c:pt>
                <c:pt idx="1">
                  <c:v>1.2566370713579258E-4</c:v>
                </c:pt>
                <c:pt idx="2">
                  <c:v>2.1991149106886191E-4</c:v>
                </c:pt>
                <c:pt idx="3">
                  <c:v>3.7699114522019727E-4</c:v>
                </c:pt>
                <c:pt idx="4">
                  <c:v>6.2831865474305317E-4</c:v>
                </c:pt>
                <c:pt idx="5">
                  <c:v>1.2566380536363794E-3</c:v>
                </c:pt>
                <c:pt idx="6">
                  <c:v>2.1991201750828767E-3</c:v>
                </c:pt>
                <c:pt idx="7">
                  <c:v>3.7699379736356141E-3</c:v>
                </c:pt>
                <c:pt idx="8">
                  <c:v>6.2833093310620597E-3</c:v>
                </c:pt>
                <c:pt idx="9">
                  <c:v>1.2567362776020771E-2</c:v>
                </c:pt>
                <c:pt idx="10">
                  <c:v>2.199646550758156E-2</c:v>
                </c:pt>
                <c:pt idx="11">
                  <c:v>3.7725891700301203E-2</c:v>
                </c:pt>
                <c:pt idx="12">
                  <c:v>6.295575407487268E-2</c:v>
                </c:pt>
                <c:pt idx="13">
                  <c:v>0.12665177120368645</c:v>
                </c:pt>
                <c:pt idx="14">
                  <c:v>0.225153547624135</c:v>
                </c:pt>
                <c:pt idx="15">
                  <c:v>0.40231382335526816</c:v>
                </c:pt>
                <c:pt idx="16">
                  <c:v>0.72022378782052376</c:v>
                </c:pt>
                <c:pt idx="17">
                  <c:v>0.90819287938952875</c:v>
                </c:pt>
                <c:pt idx="18">
                  <c:v>0.49734110540270426</c:v>
                </c:pt>
                <c:pt idx="19">
                  <c:v>0.27438387126375263</c:v>
                </c:pt>
                <c:pt idx="20">
                  <c:v>0.16115674884762973</c:v>
                </c:pt>
                <c:pt idx="21">
                  <c:v>7.9829028883705772E-2</c:v>
                </c:pt>
                <c:pt idx="22">
                  <c:v>4.55198303022675E-2</c:v>
                </c:pt>
                <c:pt idx="23">
                  <c:v>2.6535154244266914E-2</c:v>
                </c:pt>
                <c:pt idx="24">
                  <c:v>1.5917509902331404E-2</c:v>
                </c:pt>
              </c:numCache>
            </c:numRef>
          </c:yVal>
          <c:smooth val="1"/>
          <c:extLst>
            <c:ext xmlns:c16="http://schemas.microsoft.com/office/drawing/2014/chart" uri="{C3380CC4-5D6E-409C-BE32-E72D297353CC}">
              <c16:uniqueId val="{00000000-30A5-492E-A070-244AF2712EAE}"/>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'RLC BPF 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'RLC BPF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'RLC BPF 1次'!$S$15:$S$39</c:f>
              <c:numCache>
                <c:formatCode>General</c:formatCode>
                <c:ptCount val="25"/>
                <c:pt idx="0">
                  <c:v>89.99639999999053</c:v>
                </c:pt>
                <c:pt idx="1">
                  <c:v>89.992799999924202</c:v>
                </c:pt>
                <c:pt idx="2">
                  <c:v>89.987399999593762</c:v>
                </c:pt>
                <c:pt idx="3">
                  <c:v>89.978399997953431</c:v>
                </c:pt>
                <c:pt idx="4">
                  <c:v>89.963999990525181</c:v>
                </c:pt>
                <c:pt idx="5">
                  <c:v>89.927999924201416</c:v>
                </c:pt>
                <c:pt idx="6">
                  <c:v>89.873999593766499</c:v>
                </c:pt>
                <c:pt idx="7">
                  <c:v>89.783997953430116</c:v>
                </c:pt>
                <c:pt idx="8">
                  <c:v>89.63999052506756</c:v>
                </c:pt>
                <c:pt idx="9">
                  <c:v>89.27992419784772</c:v>
                </c:pt>
                <c:pt idx="10">
                  <c:v>88.739593708165657</c:v>
                </c:pt>
                <c:pt idx="11">
                  <c:v>87.8379525671332</c:v>
                </c:pt>
                <c:pt idx="12">
                  <c:v>86.390513990085751</c:v>
                </c:pt>
                <c:pt idx="13">
                  <c:v>82.723846499814968</c:v>
                </c:pt>
                <c:pt idx="14">
                  <c:v>76.988092523383472</c:v>
                </c:pt>
                <c:pt idx="15">
                  <c:v>66.277093339613941</c:v>
                </c:pt>
                <c:pt idx="16">
                  <c:v>43.927040134661226</c:v>
                </c:pt>
                <c:pt idx="17">
                  <c:v>-24.743196656790882</c:v>
                </c:pt>
                <c:pt idx="18">
                  <c:v>-60.175755691938825</c:v>
                </c:pt>
                <c:pt idx="19">
                  <c:v>-74.074699712935313</c:v>
                </c:pt>
                <c:pt idx="20">
                  <c:v>-80.725955571580556</c:v>
                </c:pt>
                <c:pt idx="21">
                  <c:v>-85.421261618231682</c:v>
                </c:pt>
                <c:pt idx="22">
                  <c:v>-87.391004312933234</c:v>
                </c:pt>
                <c:pt idx="23">
                  <c:v>-88.479469179519981</c:v>
                </c:pt>
                <c:pt idx="24">
                  <c:v>-89.087955345785446</c:v>
                </c:pt>
              </c:numCache>
            </c:numRef>
          </c:yVal>
          <c:smooth val="1"/>
          <c:extLst>
            <c:ext xmlns:c16="http://schemas.microsoft.com/office/drawing/2014/chart" uri="{C3380CC4-5D6E-409C-BE32-E72D297353CC}">
              <c16:uniqueId val="{00000001-30A5-492E-A070-244AF2712EAE}"/>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6307349553336081"/>
          <c:y val="0.32082373924083485"/>
          <c:w val="0.19468932122971597"/>
          <c:h val="0.193817630401209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E1245D75-346A-4323-A976-C0625B2438A7}"/>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E1245D75-346A-4323-A976-C0625B2438A7}"/>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8CFA6805-ACAC-4528-BDED-88856D563282}"/>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8CFA6805-ACAC-4528-BDED-88856D563282}"/>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F69B8A54-C6DA-4484-A111-0DC821F98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457200</xdr:colOff>
      <xdr:row>3</xdr:row>
      <xdr:rowOff>104775</xdr:rowOff>
    </xdr:from>
    <xdr:to>
      <xdr:col>9</xdr:col>
      <xdr:colOff>38059</xdr:colOff>
      <xdr:row>11</xdr:row>
      <xdr:rowOff>180814</xdr:rowOff>
    </xdr:to>
    <xdr:grpSp>
      <xdr:nvGrpSpPr>
        <xdr:cNvPr id="5" name="グループ化 4">
          <a:extLst>
            <a:ext uri="{FF2B5EF4-FFF2-40B4-BE49-F238E27FC236}">
              <a16:creationId xmlns:a16="http://schemas.microsoft.com/office/drawing/2014/main" id="{A3634FC9-1153-4A9F-993A-B35342BA4B54}"/>
            </a:ext>
          </a:extLst>
        </xdr:cNvPr>
        <xdr:cNvGrpSpPr/>
      </xdr:nvGrpSpPr>
      <xdr:grpSpPr>
        <a:xfrm>
          <a:off x="1057275" y="704850"/>
          <a:ext cx="3343234" cy="1676239"/>
          <a:chOff x="1057306" y="92400465"/>
          <a:chExt cx="3343234" cy="1676239"/>
        </a:xfrm>
      </xdr:grpSpPr>
      <xdr:pic>
        <xdr:nvPicPr>
          <xdr:cNvPr id="6" name="図 5">
            <a:extLst>
              <a:ext uri="{FF2B5EF4-FFF2-40B4-BE49-F238E27FC236}">
                <a16:creationId xmlns:a16="http://schemas.microsoft.com/office/drawing/2014/main" id="{6DEF5B29-8091-98B6-881E-621D34933059}"/>
              </a:ext>
            </a:extLst>
          </xdr:cNvPr>
          <xdr:cNvPicPr>
            <a:picLocks noChangeAspect="1"/>
          </xdr:cNvPicPr>
        </xdr:nvPicPr>
        <xdr:blipFill>
          <a:blip xmlns:r="http://schemas.openxmlformats.org/officeDocument/2006/relationships" r:embed="rId2"/>
          <a:stretch>
            <a:fillRect/>
          </a:stretch>
        </xdr:blipFill>
        <xdr:spPr>
          <a:xfrm>
            <a:off x="1184413" y="92566434"/>
            <a:ext cx="3172268" cy="1343212"/>
          </a:xfrm>
          <a:prstGeom prst="rect">
            <a:avLst/>
          </a:prstGeom>
        </xdr:spPr>
      </xdr:pic>
      <xdr:grpSp>
        <xdr:nvGrpSpPr>
          <xdr:cNvPr id="7" name="グループ化 6">
            <a:extLst>
              <a:ext uri="{FF2B5EF4-FFF2-40B4-BE49-F238E27FC236}">
                <a16:creationId xmlns:a16="http://schemas.microsoft.com/office/drawing/2014/main" id="{21C67F01-88F4-C340-48B2-D8AFE5244A33}"/>
              </a:ext>
            </a:extLst>
          </xdr:cNvPr>
          <xdr:cNvGrpSpPr/>
        </xdr:nvGrpSpPr>
        <xdr:grpSpPr>
          <a:xfrm>
            <a:off x="1057306" y="92400465"/>
            <a:ext cx="3343234" cy="1676239"/>
            <a:chOff x="1057306" y="92400465"/>
            <a:chExt cx="3343234" cy="1676239"/>
          </a:xfrm>
        </xdr:grpSpPr>
        <xdr:grpSp>
          <xdr:nvGrpSpPr>
            <xdr:cNvPr id="8" name="グループ化 7">
              <a:extLst>
                <a:ext uri="{FF2B5EF4-FFF2-40B4-BE49-F238E27FC236}">
                  <a16:creationId xmlns:a16="http://schemas.microsoft.com/office/drawing/2014/main" id="{AA603EAE-745C-5604-6DC1-46755D7CAA5E}"/>
                </a:ext>
              </a:extLst>
            </xdr:cNvPr>
            <xdr:cNvGrpSpPr/>
          </xdr:nvGrpSpPr>
          <xdr:grpSpPr>
            <a:xfrm>
              <a:off x="1057306" y="92408747"/>
              <a:ext cx="3343234" cy="1667957"/>
              <a:chOff x="1868027" y="39126724"/>
              <a:chExt cx="3343234" cy="1667957"/>
            </a:xfrm>
          </xdr:grpSpPr>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510957ED-9456-499E-5008-D245E1FF3895}"/>
                      </a:ext>
                    </a:extLst>
                  </xdr:cNvPr>
                  <xdr:cNvSpPr txBox="1"/>
                </xdr:nvSpPr>
                <xdr:spPr>
                  <a:xfrm>
                    <a:off x="3176007" y="40533045"/>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510957ED-9456-499E-5008-D245E1FF3895}"/>
                      </a:ext>
                    </a:extLst>
                  </xdr:cNvPr>
                  <xdr:cNvSpPr txBox="1"/>
                </xdr:nvSpPr>
                <xdr:spPr>
                  <a:xfrm>
                    <a:off x="3176007" y="40533045"/>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0C719175-CF35-0174-614B-BB7488F85F0B}"/>
                  </a:ext>
                </a:extLst>
              </xdr:cNvPr>
              <xdr:cNvCxnSpPr/>
            </xdr:nvCxnSpPr>
            <xdr:spPr bwMode="auto">
              <a:xfrm>
                <a:off x="4983075" y="39557420"/>
                <a:ext cx="0" cy="894840"/>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4896D512-DFE5-FAFF-FEE5-8464C41553EB}"/>
                      </a:ext>
                    </a:extLst>
                  </xdr:cNvPr>
                  <xdr:cNvSpPr txBox="1"/>
                </xdr:nvSpPr>
                <xdr:spPr>
                  <a:xfrm rot="16200000">
                    <a:off x="4301661" y="39865786"/>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4896D512-DFE5-FAFF-FEE5-8464C41553EB}"/>
                      </a:ext>
                    </a:extLst>
                  </xdr:cNvPr>
                  <xdr:cNvSpPr txBox="1"/>
                </xdr:nvSpPr>
                <xdr:spPr>
                  <a:xfrm rot="16200000">
                    <a:off x="4301661" y="39865786"/>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8280D234-5D8B-F40E-27A7-4C028C105899}"/>
                  </a:ext>
                </a:extLst>
              </xdr:cNvPr>
              <xdr:cNvCxnSpPr/>
            </xdr:nvCxnSpPr>
            <xdr:spPr bwMode="auto">
              <a:xfrm>
                <a:off x="2194136" y="39582269"/>
                <a:ext cx="0" cy="861708"/>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9FE7B289-B5B5-3978-FB53-E04EC6E99A08}"/>
                      </a:ext>
                    </a:extLst>
                  </xdr:cNvPr>
                  <xdr:cNvSpPr txBox="1"/>
                </xdr:nvSpPr>
                <xdr:spPr>
                  <a:xfrm rot="16200000">
                    <a:off x="1601149" y="3983687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9FE7B289-B5B5-3978-FB53-E04EC6E99A08}"/>
                      </a:ext>
                    </a:extLst>
                  </xdr:cNvPr>
                  <xdr:cNvSpPr txBox="1"/>
                </xdr:nvSpPr>
                <xdr:spPr>
                  <a:xfrm rot="16200000">
                    <a:off x="1601149" y="3983687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142F1C4F-4430-313A-A2F1-5A6833F6666E}"/>
                      </a:ext>
                    </a:extLst>
                  </xdr:cNvPr>
                  <xdr:cNvSpPr txBox="1"/>
                </xdr:nvSpPr>
                <xdr:spPr>
                  <a:xfrm>
                    <a:off x="4752120" y="39178596"/>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142F1C4F-4430-313A-A2F1-5A6833F6666E}"/>
                      </a:ext>
                    </a:extLst>
                  </xdr:cNvPr>
                  <xdr:cNvSpPr txBox="1"/>
                </xdr:nvSpPr>
                <xdr:spPr>
                  <a:xfrm>
                    <a:off x="4752120" y="39178596"/>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78E2CC75-DB49-619D-82C5-D597A2E94783}"/>
                      </a:ext>
                    </a:extLst>
                  </xdr:cNvPr>
                  <xdr:cNvSpPr txBox="1"/>
                </xdr:nvSpPr>
                <xdr:spPr>
                  <a:xfrm>
                    <a:off x="1868027" y="39218152"/>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78E2CC75-DB49-619D-82C5-D597A2E94783}"/>
                      </a:ext>
                    </a:extLst>
                  </xdr:cNvPr>
                  <xdr:cNvSpPr txBox="1"/>
                </xdr:nvSpPr>
                <xdr:spPr>
                  <a:xfrm>
                    <a:off x="1868027" y="39218152"/>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0841D675-BE74-460C-9981-E61A6EA9CE3C}"/>
                      </a:ext>
                    </a:extLst>
                  </xdr:cNvPr>
                  <xdr:cNvSpPr txBox="1"/>
                </xdr:nvSpPr>
                <xdr:spPr>
                  <a:xfrm>
                    <a:off x="3737687" y="3985591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0841D675-BE74-460C-9981-E61A6EA9CE3C}"/>
                      </a:ext>
                    </a:extLst>
                  </xdr:cNvPr>
                  <xdr:cNvSpPr txBox="1"/>
                </xdr:nvSpPr>
                <xdr:spPr>
                  <a:xfrm>
                    <a:off x="3737687" y="39855911"/>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5C3CE7AB-A04D-E2A1-E0C7-C3834A25ACA3}"/>
                      </a:ext>
                    </a:extLst>
                  </xdr:cNvPr>
                  <xdr:cNvSpPr txBox="1"/>
                </xdr:nvSpPr>
                <xdr:spPr>
                  <a:xfrm>
                    <a:off x="2377108" y="39126724"/>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𝐿</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5C3CE7AB-A04D-E2A1-E0C7-C3834A25ACA3}"/>
                      </a:ext>
                    </a:extLst>
                  </xdr:cNvPr>
                  <xdr:cNvSpPr txBox="1"/>
                </xdr:nvSpPr>
                <xdr:spPr>
                  <a:xfrm>
                    <a:off x="2377108" y="39126724"/>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𝐿_1</a:t>
                    </a:r>
                    <a:endParaRPr kumimoji="1" lang="ja-JP" altLang="en-US" sz="1100"/>
                  </a:p>
                </xdr:txBody>
              </xdr:sp>
            </mc:Fallback>
          </mc:AlternateContent>
        </xdr:grpSp>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4D7D60AF-CAC5-BE84-537B-AB6FABF63086}"/>
                    </a:ext>
                  </a:extLst>
                </xdr:cNvPr>
                <xdr:cNvSpPr txBox="1"/>
              </xdr:nvSpPr>
              <xdr:spPr>
                <a:xfrm>
                  <a:off x="2399087" y="9240046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9" name="テキスト ボックス 8">
                  <a:extLst>
                    <a:ext uri="{FF2B5EF4-FFF2-40B4-BE49-F238E27FC236}">
                      <a16:creationId xmlns:a16="http://schemas.microsoft.com/office/drawing/2014/main" id="{4D7D60AF-CAC5-BE84-537B-AB6FABF63086}"/>
                    </a:ext>
                  </a:extLst>
                </xdr:cNvPr>
                <xdr:cNvSpPr txBox="1"/>
              </xdr:nvSpPr>
              <xdr:spPr>
                <a:xfrm>
                  <a:off x="2399087" y="9240046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xdr:grpSp>
    </xdr:grpSp>
    <xdr:clientData/>
  </xdr:twoCellAnchor>
  <xdr:oneCellAnchor>
    <xdr:from>
      <xdr:col>11</xdr:col>
      <xdr:colOff>552450</xdr:colOff>
      <xdr:row>6</xdr:row>
      <xdr:rowOff>97320</xdr:rowOff>
    </xdr:from>
    <xdr:ext cx="2443370" cy="455542"/>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AA0E0455-D07C-4CA3-854B-B5781D95FCE8}"/>
                </a:ext>
              </a:extLst>
            </xdr:cNvPr>
            <xdr:cNvSpPr txBox="1"/>
          </xdr:nvSpPr>
          <xdr:spPr>
            <a:xfrm>
              <a:off x="6153150" y="1297470"/>
              <a:ext cx="2443370"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latin typeface="Cambria Math" panose="02040503050406030204" pitchFamily="18" charset="0"/>
                        <a:ea typeface="Cambria Math" panose="02040503050406030204" pitchFamily="18" charset="0"/>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𝜔</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9" name="テキスト ボックス 18">
              <a:extLst>
                <a:ext uri="{FF2B5EF4-FFF2-40B4-BE49-F238E27FC236}">
                  <a16:creationId xmlns:a16="http://schemas.microsoft.com/office/drawing/2014/main" id="{AA0E0455-D07C-4CA3-854B-B5781D95FCE8}"/>
                </a:ext>
              </a:extLst>
            </xdr:cNvPr>
            <xdr:cNvSpPr txBox="1"/>
          </xdr:nvSpPr>
          <xdr:spPr>
            <a:xfrm>
              <a:off x="6153150" y="1297470"/>
              <a:ext cx="2443370"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((1−𝐿_1 𝐶_1 𝜔^2)/(𝐶_1 𝑅_1 𝜔))</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12</xdr:col>
      <xdr:colOff>190500</xdr:colOff>
      <xdr:row>2</xdr:row>
      <xdr:rowOff>0</xdr:rowOff>
    </xdr:from>
    <xdr:ext cx="3240155" cy="758770"/>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8AAC148C-BB19-44FE-A9EC-11C9C103C2CA}"/>
                </a:ext>
              </a:extLst>
            </xdr:cNvPr>
            <xdr:cNvSpPr txBox="1"/>
          </xdr:nvSpPr>
          <xdr:spPr>
            <a:xfrm>
              <a:off x="6410325" y="400050"/>
              <a:ext cx="3240155" cy="75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𝜔</m:t>
                            </m:r>
                          </m:num>
                          <m:den>
                            <m:rad>
                              <m:radPr>
                                <m:degHide m:val="on"/>
                                <m:ctrlPr>
                                  <a:rPr kumimoji="1" lang="en-US" sz="1100" b="0" i="1">
                                    <a:solidFill>
                                      <a:schemeClr val="dk1"/>
                                    </a:solidFill>
                                    <a:effectLst/>
                                    <a:latin typeface="Cambria Math" panose="02040503050406030204" pitchFamily="18" charset="0"/>
                                    <a:ea typeface="+mn-ea"/>
                                    <a:cs typeface="+mn-cs"/>
                                  </a:rPr>
                                </m:ctrlPr>
                              </m:radPr>
                              <m:deg/>
                              <m:e>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d>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0" name="テキスト ボックス 19">
              <a:extLst>
                <a:ext uri="{FF2B5EF4-FFF2-40B4-BE49-F238E27FC236}">
                  <a16:creationId xmlns:a16="http://schemas.microsoft.com/office/drawing/2014/main" id="{8AAC148C-BB19-44FE-A9EC-11C9C103C2CA}"/>
                </a:ext>
              </a:extLst>
            </xdr:cNvPr>
            <xdr:cNvSpPr txBox="1"/>
          </xdr:nvSpPr>
          <xdr:spPr>
            <a:xfrm>
              <a:off x="6410325" y="400050"/>
              <a:ext cx="3240155" cy="75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)|=((𝑅_1 𝜔)/√((1/𝐶_1 −𝐿_1 𝜔^2 )^2+〖𝑅_1〗^2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13</xdr:col>
      <xdr:colOff>199195</xdr:colOff>
      <xdr:row>10</xdr:row>
      <xdr:rowOff>30647</xdr:rowOff>
    </xdr:from>
    <xdr:ext cx="1292087" cy="389081"/>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5517ED1A-C2BB-4DE3-91C1-4BDAEBCADD72}"/>
                </a:ext>
              </a:extLst>
            </xdr:cNvPr>
            <xdr:cNvSpPr txBox="1"/>
          </xdr:nvSpPr>
          <xdr:spPr>
            <a:xfrm>
              <a:off x="7076245" y="2030897"/>
              <a:ext cx="1292087"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rad>
                          <m:radPr>
                            <m:degHide m:val="on"/>
                            <m:ctrlPr>
                              <a:rPr kumimoji="1" lang="en-US" sz="1100" b="0" i="1">
                                <a:latin typeface="Cambria Math" panose="02040503050406030204" pitchFamily="18" charset="0"/>
                                <a:ea typeface="Cambria Math" panose="02040503050406030204" pitchFamily="18" charset="0"/>
                              </a:rPr>
                            </m:ctrlPr>
                          </m:radPr>
                          <m:deg/>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1" name="テキスト ボックス 20">
              <a:extLst>
                <a:ext uri="{FF2B5EF4-FFF2-40B4-BE49-F238E27FC236}">
                  <a16:creationId xmlns:a16="http://schemas.microsoft.com/office/drawing/2014/main" id="{5517ED1A-C2BB-4DE3-91C1-4BDAEBCADD72}"/>
                </a:ext>
              </a:extLst>
            </xdr:cNvPr>
            <xdr:cNvSpPr txBox="1"/>
          </xdr:nvSpPr>
          <xdr:spPr>
            <a:xfrm>
              <a:off x="7076245" y="2030897"/>
              <a:ext cx="1292087"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𝑓_𝑐=1/(2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𝐿_1 𝐶_1 </a:t>
              </a:r>
              <a:r>
                <a:rPr kumimoji="1" lang="en-US" sz="1100" b="0" i="0">
                  <a:solidFill>
                    <a:schemeClr val="dk1"/>
                  </a:solidFill>
                  <a:effectLst/>
                  <a:latin typeface="Cambria Math" panose="02040503050406030204" pitchFamily="18" charset="0"/>
                  <a:ea typeface="Cambria Math" panose="02040503050406030204" pitchFamily="18" charset="0"/>
                  <a:cs typeface="+mn-cs"/>
                </a:rPr>
                <a:t>))</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5">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6">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24.452641740112799</v>
          </cell>
        </row>
        <row r="30">
          <cell r="M30">
            <v>6000</v>
          </cell>
          <cell r="R30">
            <v>0.96657302868129413</v>
          </cell>
          <cell r="S30">
            <v>14.856051280911808</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2.6036082911472422</v>
          </cell>
        </row>
        <row r="34">
          <cell r="M34">
            <v>60000</v>
          </cell>
          <cell r="R34">
            <v>0.99964837588084454</v>
          </cell>
          <cell r="S34">
            <v>1.5194614473286236</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7">
        <row r="14">
          <cell r="S14" t="str">
            <v>Gain[-]</v>
          </cell>
          <cell r="T14" t="str">
            <v>θ[°]</v>
          </cell>
        </row>
        <row r="15">
          <cell r="M15">
            <v>1</v>
          </cell>
          <cell r="S15">
            <v>3.9478363055376434E-7</v>
          </cell>
          <cell r="T15">
            <v>179.89200008527325</v>
          </cell>
        </row>
        <row r="16">
          <cell r="M16">
            <v>2</v>
          </cell>
          <cell r="S16">
            <v>1.5791279763901293E-6</v>
          </cell>
          <cell r="T16">
            <v>179.78400068218264</v>
          </cell>
        </row>
        <row r="17">
          <cell r="M17">
            <v>3.5</v>
          </cell>
          <cell r="S17">
            <v>4.8360243008258576E-6</v>
          </cell>
          <cell r="T17">
            <v>179.62200365602376</v>
          </cell>
        </row>
        <row r="18">
          <cell r="M18">
            <v>6</v>
          </cell>
          <cell r="S18">
            <v>1.4211523432659062E-5</v>
          </cell>
          <cell r="T18">
            <v>179.35201841797729</v>
          </cell>
        </row>
        <row r="19">
          <cell r="M19">
            <v>10</v>
          </cell>
          <cell r="S19">
            <v>3.9472963794841215E-5</v>
          </cell>
          <cell r="T19">
            <v>178.92008525958221</v>
          </cell>
        </row>
        <row r="20">
          <cell r="M20">
            <v>20</v>
          </cell>
          <cell r="S20">
            <v>1.5782646219760554E-4</v>
          </cell>
          <cell r="T20">
            <v>177.84068174571803</v>
          </cell>
        </row>
        <row r="21">
          <cell r="M21">
            <v>35</v>
          </cell>
          <cell r="S21">
            <v>4.8279405457533913E-4</v>
          </cell>
          <cell r="T21">
            <v>176.22364886405245</v>
          </cell>
        </row>
        <row r="22">
          <cell r="M22">
            <v>60</v>
          </cell>
          <cell r="S22">
            <v>1.414204372816472E-3</v>
          </cell>
          <cell r="T22">
            <v>173.53831246357225</v>
          </cell>
        </row>
        <row r="23">
          <cell r="M23">
            <v>100</v>
          </cell>
          <cell r="S23">
            <v>3.8943683093902682E-3</v>
          </cell>
          <cell r="T23">
            <v>169.28391926033353</v>
          </cell>
        </row>
        <row r="24">
          <cell r="M24">
            <v>200</v>
          </cell>
          <cell r="S24">
            <v>1.4983178562810878E-2</v>
          </cell>
          <cell r="T24">
            <v>159.04116946192519</v>
          </cell>
        </row>
        <row r="25">
          <cell r="M25">
            <v>350</v>
          </cell>
          <cell r="S25">
            <v>4.1764097402383835E-2</v>
          </cell>
          <cell r="T25">
            <v>145.26792747469355</v>
          </cell>
        </row>
        <row r="26">
          <cell r="M26">
            <v>600</v>
          </cell>
          <cell r="S26">
            <v>0.10011952925059257</v>
          </cell>
          <cell r="T26">
            <v>127.18142358772282</v>
          </cell>
        </row>
        <row r="27">
          <cell r="M27">
            <v>1000</v>
          </cell>
          <cell r="S27">
            <v>0.199412811897765</v>
          </cell>
          <cell r="T27">
            <v>107.80062803350749</v>
          </cell>
        </row>
        <row r="28">
          <cell r="M28">
            <v>2000</v>
          </cell>
          <cell r="S28">
            <v>0.4140221818562711</v>
          </cell>
          <cell r="T28">
            <v>81.266452457422915</v>
          </cell>
        </row>
        <row r="29">
          <cell r="M29">
            <v>3500</v>
          </cell>
          <cell r="S29">
            <v>0.63369847158379056</v>
          </cell>
          <cell r="T29">
            <v>59.823619559606932</v>
          </cell>
        </row>
        <row r="30">
          <cell r="M30">
            <v>6000</v>
          </cell>
          <cell r="S30">
            <v>0.81718212111797117</v>
          </cell>
          <cell r="T30">
            <v>40.563686649670444</v>
          </cell>
        </row>
        <row r="31">
          <cell r="M31">
            <v>10000</v>
          </cell>
          <cell r="S31">
            <v>0.92137386782108033</v>
          </cell>
          <cell r="T31">
            <v>26.099007671931382</v>
          </cell>
        </row>
        <row r="32">
          <cell r="M32">
            <v>20000</v>
          </cell>
          <cell r="S32">
            <v>0.97852786428668725</v>
          </cell>
          <cell r="T32">
            <v>13.509484334297861</v>
          </cell>
        </row>
        <row r="33">
          <cell r="M33">
            <v>35000</v>
          </cell>
          <cell r="S33">
            <v>0.99283831070844197</v>
          </cell>
          <cell r="T33">
            <v>7.7841525184775602</v>
          </cell>
        </row>
        <row r="34">
          <cell r="M34">
            <v>60000</v>
          </cell>
          <cell r="S34">
            <v>0.9975461465393165</v>
          </cell>
          <cell r="T34">
            <v>4.5530554712941713</v>
          </cell>
        </row>
        <row r="35">
          <cell r="M35">
            <v>100000</v>
          </cell>
          <cell r="S35">
            <v>0.99911458489160421</v>
          </cell>
          <cell r="T35">
            <v>2.7342874882797683</v>
          </cell>
        </row>
        <row r="36">
          <cell r="M36">
            <v>200000</v>
          </cell>
          <cell r="S36">
            <v>0.99977843156632462</v>
          </cell>
          <cell r="T36">
            <v>1.3676627856859302</v>
          </cell>
        </row>
        <row r="37">
          <cell r="M37">
            <v>350000</v>
          </cell>
          <cell r="S37">
            <v>0.99992763536790219</v>
          </cell>
          <cell r="T37">
            <v>0.78158823789114262</v>
          </cell>
        </row>
        <row r="38">
          <cell r="M38">
            <v>600000</v>
          </cell>
          <cell r="S38">
            <v>0.99997537420834059</v>
          </cell>
          <cell r="T38">
            <v>0.45593891033670264</v>
          </cell>
        </row>
        <row r="39">
          <cell r="M39">
            <v>1000000</v>
          </cell>
          <cell r="S39">
            <v>0.99999113451111998</v>
          </cell>
          <cell r="T39">
            <v>0.27356580994110069</v>
          </cell>
        </row>
      </sheetData>
      <sheetData sheetId="8">
        <row r="14">
          <cell r="R14" t="str">
            <v>Gain</v>
          </cell>
          <cell r="S14" t="str">
            <v>θ[°]</v>
          </cell>
        </row>
        <row r="15">
          <cell r="M15">
            <v>1</v>
          </cell>
          <cell r="R15">
            <v>6.2831840669288867E-4</v>
          </cell>
          <cell r="S15">
            <v>89.964000004737414</v>
          </cell>
        </row>
        <row r="16">
          <cell r="M16">
            <v>2</v>
          </cell>
          <cell r="R16">
            <v>1.2566360692362385E-3</v>
          </cell>
          <cell r="S16">
            <v>89.928000037899238</v>
          </cell>
        </row>
        <row r="17">
          <cell r="M17">
            <v>3.5</v>
          </cell>
          <cell r="R17">
            <v>2.1991095399556916E-3</v>
          </cell>
          <cell r="S17">
            <v>89.87400020311587</v>
          </cell>
        </row>
        <row r="18">
          <cell r="M18">
            <v>6</v>
          </cell>
          <cell r="R18">
            <v>3.7698843951702496E-3</v>
          </cell>
          <cell r="S18">
            <v>89.784001023271856</v>
          </cell>
        </row>
        <row r="19">
          <cell r="M19">
            <v>10</v>
          </cell>
          <cell r="R19">
            <v>6.283061285744981E-3</v>
          </cell>
          <cell r="S19">
            <v>89.6400047372979</v>
          </cell>
        </row>
        <row r="20">
          <cell r="M20">
            <v>20</v>
          </cell>
          <cell r="R20">
            <v>1.25653785310015E-2</v>
          </cell>
          <cell r="S20">
            <v>89.280037895690413</v>
          </cell>
        </row>
        <row r="21">
          <cell r="M21">
            <v>35</v>
          </cell>
          <cell r="R21">
            <v>2.1985832926628229E-2</v>
          </cell>
          <cell r="S21">
            <v>88.740203057541365</v>
          </cell>
        </row>
        <row r="22">
          <cell r="M22">
            <v>60</v>
          </cell>
          <cell r="R22">
            <v>3.7672350941557013E-2</v>
          </cell>
          <cell r="S22">
            <v>87.841022408883177</v>
          </cell>
        </row>
        <row r="23">
          <cell r="M23">
            <v>100</v>
          </cell>
          <cell r="R23">
            <v>6.270819398473762E-2</v>
          </cell>
          <cell r="S23">
            <v>86.404726220131835</v>
          </cell>
        </row>
        <row r="24">
          <cell r="M24">
            <v>200</v>
          </cell>
          <cell r="R24">
            <v>0.1246831039134866</v>
          </cell>
          <cell r="S24">
            <v>82.837544193274184</v>
          </cell>
        </row>
        <row r="25">
          <cell r="M25">
            <v>350</v>
          </cell>
          <cell r="R25">
            <v>0.21477932430093002</v>
          </cell>
          <cell r="S25">
            <v>77.597418926878589</v>
          </cell>
        </row>
        <row r="26">
          <cell r="M26">
            <v>600</v>
          </cell>
          <cell r="R26">
            <v>0.35275632742556817</v>
          </cell>
          <cell r="S26">
            <v>69.344002617660351</v>
          </cell>
        </row>
        <row r="27">
          <cell r="M27">
            <v>1000</v>
          </cell>
          <cell r="R27">
            <v>0.53201804450140799</v>
          </cell>
          <cell r="S27">
            <v>57.858092364657949</v>
          </cell>
        </row>
        <row r="28">
          <cell r="M28">
            <v>2000</v>
          </cell>
          <cell r="R28">
            <v>0.78247898582699871</v>
          </cell>
          <cell r="S28">
            <v>38.511887253966584</v>
          </cell>
        </row>
        <row r="29">
          <cell r="M29">
            <v>3500</v>
          </cell>
          <cell r="R29">
            <v>0.91030372783200375</v>
          </cell>
          <cell r="S29">
            <v>24.452641740112796</v>
          </cell>
        </row>
        <row r="30">
          <cell r="M30">
            <v>6000</v>
          </cell>
          <cell r="R30">
            <v>0.96657302868129413</v>
          </cell>
          <cell r="S30">
            <v>14.856051280911807</v>
          </cell>
        </row>
        <row r="31">
          <cell r="M31">
            <v>10000</v>
          </cell>
          <cell r="R31">
            <v>0.98757049215139181</v>
          </cell>
          <cell r="S31">
            <v>9.04306107903769</v>
          </cell>
        </row>
        <row r="32">
          <cell r="M32">
            <v>20000</v>
          </cell>
          <cell r="R32">
            <v>0.99684867215032913</v>
          </cell>
          <cell r="S32">
            <v>4.5498653091210866</v>
          </cell>
        </row>
        <row r="33">
          <cell r="M33">
            <v>35000</v>
          </cell>
          <cell r="R33">
            <v>0.99896771100475035</v>
          </cell>
          <cell r="S33">
            <v>2.6036082911472418</v>
          </cell>
        </row>
        <row r="34">
          <cell r="M34">
            <v>60000</v>
          </cell>
          <cell r="R34">
            <v>0.99964837588084454</v>
          </cell>
          <cell r="S34">
            <v>1.5194614473286234</v>
          </cell>
        </row>
        <row r="35">
          <cell r="M35">
            <v>100000</v>
          </cell>
          <cell r="R35">
            <v>0.99987337257626518</v>
          </cell>
          <cell r="S35">
            <v>0.9118136696138297</v>
          </cell>
        </row>
        <row r="36">
          <cell r="M36">
            <v>200000</v>
          </cell>
          <cell r="R36">
            <v>0.99996833863383838</v>
          </cell>
          <cell r="S36">
            <v>0.45593570239782155</v>
          </cell>
        </row>
        <row r="37">
          <cell r="M37">
            <v>350000</v>
          </cell>
          <cell r="R37">
            <v>0.99998966126404643</v>
          </cell>
          <cell r="S37">
            <v>0.26053839073250301</v>
          </cell>
        </row>
        <row r="38">
          <cell r="M38">
            <v>600000</v>
          </cell>
          <cell r="R38">
            <v>0.99999648192191104</v>
          </cell>
          <cell r="S38">
            <v>0.15198141900729437</v>
          </cell>
        </row>
        <row r="39">
          <cell r="M39">
            <v>1000000</v>
          </cell>
          <cell r="R39">
            <v>0.99999873348761048</v>
          </cell>
          <cell r="S39">
            <v>9.1188988283354117E-2</v>
          </cell>
        </row>
      </sheetData>
      <sheetData sheetId="9">
        <row r="14">
          <cell r="R14" t="str">
            <v>Gain</v>
          </cell>
          <cell r="S14" t="str">
            <v>θ[°]</v>
          </cell>
        </row>
        <row r="15">
          <cell r="M15">
            <v>1</v>
          </cell>
          <cell r="R15">
            <v>3.9478417682284708E-9</v>
          </cell>
          <cell r="S15">
            <v>179.99639999999053</v>
          </cell>
        </row>
        <row r="16">
          <cell r="M16">
            <v>2</v>
          </cell>
          <cell r="R16">
            <v>1.5791367166426605E-8</v>
          </cell>
          <cell r="S16">
            <v>179.99279999992422</v>
          </cell>
        </row>
        <row r="17">
          <cell r="M17">
            <v>3.5</v>
          </cell>
          <cell r="R17">
            <v>4.8361062734733973E-8</v>
          </cell>
          <cell r="S17">
            <v>179.98739999959378</v>
          </cell>
        </row>
        <row r="18">
          <cell r="M18">
            <v>6</v>
          </cell>
          <cell r="R18">
            <v>1.4212231347506097E-7</v>
          </cell>
          <cell r="S18">
            <v>179.97839999795343</v>
          </cell>
        </row>
        <row r="19">
          <cell r="M19">
            <v>10</v>
          </cell>
          <cell r="R19">
            <v>3.9478425397083948E-7</v>
          </cell>
          <cell r="S19">
            <v>179.96399999052517</v>
          </cell>
        </row>
        <row r="20">
          <cell r="M20">
            <v>20</v>
          </cell>
          <cell r="R20">
            <v>1.5791379510101705E-6</v>
          </cell>
          <cell r="S20">
            <v>179.9279999242014</v>
          </cell>
        </row>
        <row r="21">
          <cell r="M21">
            <v>35</v>
          </cell>
          <cell r="R21">
            <v>4.8361178504810244E-6</v>
          </cell>
          <cell r="S21">
            <v>179.87399959376651</v>
          </cell>
        </row>
        <row r="22">
          <cell r="M22">
            <v>60</v>
          </cell>
          <cell r="R22">
            <v>1.4212331330955403E-5</v>
          </cell>
          <cell r="S22">
            <v>179.78399795343012</v>
          </cell>
        </row>
        <row r="23">
          <cell r="M23">
            <v>100</v>
          </cell>
          <cell r="R23">
            <v>3.9479196869393535E-5</v>
          </cell>
          <cell r="S23">
            <v>179.63999052506756</v>
          </cell>
        </row>
        <row r="24">
          <cell r="M24">
            <v>200</v>
          </cell>
          <cell r="R24">
            <v>1.5792613828857874E-4</v>
          </cell>
          <cell r="S24">
            <v>179.27992419784772</v>
          </cell>
        </row>
        <row r="25">
          <cell r="M25">
            <v>350</v>
          </cell>
          <cell r="R25">
            <v>4.8372754110491645E-4</v>
          </cell>
          <cell r="S25">
            <v>178.73959370816567</v>
          </cell>
        </row>
        <row r="26">
          <cell r="M26">
            <v>600</v>
          </cell>
          <cell r="R26">
            <v>1.4222326105894846E-3</v>
          </cell>
          <cell r="S26">
            <v>177.83795256713321</v>
          </cell>
        </row>
        <row r="27">
          <cell r="M27">
            <v>1000</v>
          </cell>
          <cell r="R27">
            <v>3.9556266900565131E-3</v>
          </cell>
          <cell r="S27">
            <v>176.39051399008574</v>
          </cell>
        </row>
        <row r="28">
          <cell r="M28">
            <v>2000</v>
          </cell>
          <cell r="R28">
            <v>1.5915530959105462E-2</v>
          </cell>
          <cell r="S28">
            <v>172.72384649981498</v>
          </cell>
        </row>
        <row r="29">
          <cell r="M29">
            <v>3500</v>
          </cell>
          <cell r="R29">
            <v>4.9513851180196355E-2</v>
          </cell>
          <cell r="S29">
            <v>166.98809252338347</v>
          </cell>
        </row>
        <row r="30">
          <cell r="M30">
            <v>6000</v>
          </cell>
          <cell r="R30">
            <v>0.15166873822686383</v>
          </cell>
          <cell r="S30">
            <v>156.27709333961394</v>
          </cell>
        </row>
        <row r="31">
          <cell r="M31">
            <v>10000</v>
          </cell>
          <cell r="R31">
            <v>0.45252995215151426</v>
          </cell>
          <cell r="S31">
            <v>133.92704013466121</v>
          </cell>
        </row>
        <row r="32">
          <cell r="M32">
            <v>20000</v>
          </cell>
          <cell r="R32">
            <v>1.1412688311730816</v>
          </cell>
          <cell r="S32">
            <v>65.256803343209114</v>
          </cell>
        </row>
        <row r="33">
          <cell r="M33">
            <v>35000</v>
          </cell>
          <cell r="R33">
            <v>1.093710214142954</v>
          </cell>
          <cell r="S33">
            <v>29.824244308061168</v>
          </cell>
        </row>
        <row r="34">
          <cell r="M34">
            <v>60000</v>
          </cell>
          <cell r="R34">
            <v>1.0344028250708794</v>
          </cell>
          <cell r="S34">
            <v>15.925300287064688</v>
          </cell>
        </row>
        <row r="35">
          <cell r="M35">
            <v>100000</v>
          </cell>
          <cell r="R35">
            <v>1.0125777165122574</v>
          </cell>
          <cell r="S35">
            <v>9.2740444284194439</v>
          </cell>
        </row>
        <row r="36">
          <cell r="M36">
            <v>200000</v>
          </cell>
          <cell r="R36">
            <v>1.0031611627370296</v>
          </cell>
          <cell r="S36">
            <v>4.5787383817683232</v>
          </cell>
        </row>
        <row r="37">
          <cell r="M37">
            <v>350000</v>
          </cell>
          <cell r="R37">
            <v>1.0010333512918033</v>
          </cell>
          <cell r="S37">
            <v>2.6089956870667681</v>
          </cell>
        </row>
        <row r="38">
          <cell r="M38">
            <v>600000</v>
          </cell>
          <cell r="R38">
            <v>1.0003517476279313</v>
          </cell>
          <cell r="S38">
            <v>1.520530820480029</v>
          </cell>
        </row>
        <row r="39">
          <cell r="M39">
            <v>1000000</v>
          </cell>
          <cell r="R39">
            <v>1.0001266434521425</v>
          </cell>
          <cell r="S39">
            <v>0.91204465421455871</v>
          </cell>
        </row>
      </sheetData>
      <sheetData sheetId="10">
        <row r="14">
          <cell r="S14" t="str">
            <v>Gain</v>
          </cell>
          <cell r="T14" t="str">
            <v>θ[°]</v>
          </cell>
        </row>
        <row r="15">
          <cell r="M15">
            <v>1</v>
          </cell>
          <cell r="S15">
            <v>6.270571332750563E-2</v>
          </cell>
          <cell r="T15">
            <v>-69.13354385173642</v>
          </cell>
        </row>
        <row r="16">
          <cell r="M16">
            <v>2</v>
          </cell>
          <cell r="S16">
            <v>0.12466360812288904</v>
          </cell>
          <cell r="T16">
            <v>-57.564820570891186</v>
          </cell>
        </row>
        <row r="17">
          <cell r="M17">
            <v>3.5</v>
          </cell>
          <cell r="S17">
            <v>0.21467971593327639</v>
          </cell>
          <cell r="T17">
            <v>-38.162865387027374</v>
          </cell>
        </row>
        <row r="18">
          <cell r="M18">
            <v>6</v>
          </cell>
          <cell r="S18">
            <v>0.3523155366879962</v>
          </cell>
          <cell r="T18">
            <v>-24.113558182240084</v>
          </cell>
        </row>
        <row r="19">
          <cell r="M19">
            <v>10</v>
          </cell>
          <cell r="S19">
            <v>0.53050950410097941</v>
          </cell>
          <cell r="T19">
            <v>-1.498217753136849E-6</v>
          </cell>
        </row>
        <row r="20">
          <cell r="M20">
            <v>20</v>
          </cell>
          <cell r="S20">
            <v>0.77770280091345723</v>
          </cell>
          <cell r="T20">
            <v>-8.7589065190514938E-7</v>
          </cell>
        </row>
        <row r="21">
          <cell r="M21">
            <v>35</v>
          </cell>
          <cell r="S21">
            <v>0.90280665324458254</v>
          </cell>
          <cell r="T21">
            <v>-3.8394532600657465E-7</v>
          </cell>
        </row>
        <row r="22">
          <cell r="M22">
            <v>60</v>
          </cell>
          <cell r="S22">
            <v>0.95760792924648341</v>
          </cell>
          <cell r="T22">
            <v>-1.3454018637432842E-7</v>
          </cell>
        </row>
        <row r="23">
          <cell r="M23">
            <v>100</v>
          </cell>
          <cell r="S23">
            <v>0.97800234828791388</v>
          </cell>
          <cell r="T23">
            <v>6.4018224472475127E-8</v>
          </cell>
        </row>
        <row r="24">
          <cell r="M24">
            <v>200</v>
          </cell>
          <cell r="S24">
            <v>0.98695406511261285</v>
          </cell>
          <cell r="T24">
            <v>2.6881093445308511E-7</v>
          </cell>
        </row>
        <row r="25">
          <cell r="M25">
            <v>350</v>
          </cell>
          <cell r="S25">
            <v>0.98885299782727842</v>
          </cell>
          <cell r="T25">
            <v>6.7440546668654274E-7</v>
          </cell>
        </row>
        <row r="26">
          <cell r="M26">
            <v>600</v>
          </cell>
          <cell r="S26">
            <v>0.98905928323089209</v>
          </cell>
          <cell r="T26">
            <v>1.2339459801151671E-6</v>
          </cell>
        </row>
        <row r="27">
          <cell r="M27">
            <v>1000</v>
          </cell>
          <cell r="S27">
            <v>0.98805636249886042</v>
          </cell>
          <cell r="T27">
            <v>2.1448018203088464E-6</v>
          </cell>
        </row>
        <row r="28">
          <cell r="M28">
            <v>2000</v>
          </cell>
          <cell r="S28">
            <v>0.98248339072318014</v>
          </cell>
          <cell r="T28">
            <v>3.590881089881304E-6</v>
          </cell>
        </row>
        <row r="29">
          <cell r="M29">
            <v>3500</v>
          </cell>
          <cell r="S29">
            <v>0.96741358126484966</v>
          </cell>
          <cell r="T29">
            <v>7.1954405395406175E-6</v>
          </cell>
        </row>
        <row r="30">
          <cell r="M30">
            <v>6000</v>
          </cell>
          <cell r="S30">
            <v>0.92757740090039131</v>
          </cell>
          <cell r="T30">
            <v>1.2597394585537316E-5</v>
          </cell>
        </row>
        <row r="31">
          <cell r="M31">
            <v>10000</v>
          </cell>
          <cell r="S31">
            <v>0.84069012014473887</v>
          </cell>
          <cell r="T31">
            <v>2.1598480160645872E-5</v>
          </cell>
        </row>
        <row r="32">
          <cell r="M32">
            <v>20000</v>
          </cell>
          <cell r="S32">
            <v>0.62026214564349313</v>
          </cell>
          <cell r="T32">
            <v>3.5999088073343397E-5</v>
          </cell>
        </row>
        <row r="33">
          <cell r="M33">
            <v>35000</v>
          </cell>
          <cell r="S33">
            <v>0.41322923118739496</v>
          </cell>
          <cell r="T33">
            <v>7.1999543982636185E-5</v>
          </cell>
        </row>
        <row r="34">
          <cell r="M34">
            <v>60000</v>
          </cell>
          <cell r="S34">
            <v>0.25622206372605066</v>
          </cell>
          <cell r="T34">
            <v>1.2599973933361065E-4</v>
          </cell>
        </row>
        <row r="35">
          <cell r="M35">
            <v>100000</v>
          </cell>
          <cell r="S35">
            <v>0.1571376753057164</v>
          </cell>
          <cell r="T35">
            <v>2.1599984780120145E-4</v>
          </cell>
        </row>
        <row r="36">
          <cell r="M36">
            <v>200000</v>
          </cell>
          <cell r="S36">
            <v>7.9321675307722064E-2</v>
          </cell>
          <cell r="T36">
            <v>3.5999990844619745E-4</v>
          </cell>
        </row>
        <row r="37">
          <cell r="M37">
            <v>350000</v>
          </cell>
          <cell r="S37">
            <v>4.5424956759296579E-2</v>
          </cell>
          <cell r="T37">
            <v>-90</v>
          </cell>
        </row>
        <row r="38">
          <cell r="M38">
            <v>600000</v>
          </cell>
          <cell r="S38">
            <v>2.651630915918974E-2</v>
          </cell>
          <cell r="T38">
            <v>-90</v>
          </cell>
        </row>
        <row r="39">
          <cell r="M39">
            <v>1000000</v>
          </cell>
          <cell r="S39">
            <v>1.5913438428387289E-2</v>
          </cell>
          <cell r="T39">
            <v>-90</v>
          </cell>
        </row>
      </sheetData>
      <sheetData sheetId="11">
        <row r="14">
          <cell r="R14" t="str">
            <v>Gain</v>
          </cell>
          <cell r="S14" t="str">
            <v>θ[°]</v>
          </cell>
        </row>
        <row r="15">
          <cell r="M15">
            <v>1</v>
          </cell>
          <cell r="R15">
            <v>6.2831853195820968E-5</v>
          </cell>
          <cell r="S15">
            <v>89.99639999999053</v>
          </cell>
        </row>
        <row r="16">
          <cell r="M16">
            <v>2</v>
          </cell>
          <cell r="R16">
            <v>1.2566370713579258E-4</v>
          </cell>
          <cell r="S16">
            <v>89.992799999924202</v>
          </cell>
        </row>
        <row r="17">
          <cell r="M17">
            <v>3.5</v>
          </cell>
          <cell r="R17">
            <v>2.1991149106886191E-4</v>
          </cell>
          <cell r="S17">
            <v>89.987399999593762</v>
          </cell>
        </row>
        <row r="18">
          <cell r="M18">
            <v>6</v>
          </cell>
          <cell r="R18">
            <v>3.7699114522019727E-4</v>
          </cell>
          <cell r="S18">
            <v>89.978399997953431</v>
          </cell>
        </row>
        <row r="19">
          <cell r="M19">
            <v>10</v>
          </cell>
          <cell r="R19">
            <v>6.2831865474305317E-4</v>
          </cell>
          <cell r="S19">
            <v>89.963999990525181</v>
          </cell>
        </row>
        <row r="20">
          <cell r="M20">
            <v>20</v>
          </cell>
          <cell r="R20">
            <v>1.2566380536363794E-3</v>
          </cell>
          <cell r="S20">
            <v>89.927999924201416</v>
          </cell>
        </row>
        <row r="21">
          <cell r="M21">
            <v>35</v>
          </cell>
          <cell r="R21">
            <v>2.1991201750828767E-3</v>
          </cell>
          <cell r="S21">
            <v>89.873999593766499</v>
          </cell>
        </row>
        <row r="22">
          <cell r="M22">
            <v>60</v>
          </cell>
          <cell r="R22">
            <v>3.7699379736356141E-3</v>
          </cell>
          <cell r="S22">
            <v>89.783997953430116</v>
          </cell>
        </row>
        <row r="23">
          <cell r="M23">
            <v>100</v>
          </cell>
          <cell r="R23">
            <v>6.2833093310620597E-3</v>
          </cell>
          <cell r="S23">
            <v>89.63999052506756</v>
          </cell>
        </row>
        <row r="24">
          <cell r="M24">
            <v>200</v>
          </cell>
          <cell r="R24">
            <v>1.2567362776020771E-2</v>
          </cell>
          <cell r="S24">
            <v>89.27992419784772</v>
          </cell>
        </row>
        <row r="25">
          <cell r="M25">
            <v>350</v>
          </cell>
          <cell r="R25">
            <v>2.199646550758156E-2</v>
          </cell>
          <cell r="S25">
            <v>88.739593708165657</v>
          </cell>
        </row>
        <row r="26">
          <cell r="M26">
            <v>600</v>
          </cell>
          <cell r="R26">
            <v>3.7725891700301203E-2</v>
          </cell>
          <cell r="S26">
            <v>87.8379525671332</v>
          </cell>
        </row>
        <row r="27">
          <cell r="M27">
            <v>1000</v>
          </cell>
          <cell r="R27">
            <v>6.295575407487268E-2</v>
          </cell>
          <cell r="S27">
            <v>86.390513990085751</v>
          </cell>
        </row>
        <row r="28">
          <cell r="M28">
            <v>2000</v>
          </cell>
          <cell r="R28">
            <v>0.12665177120368645</v>
          </cell>
          <cell r="S28">
            <v>82.723846499814968</v>
          </cell>
        </row>
        <row r="29">
          <cell r="M29">
            <v>3500</v>
          </cell>
          <cell r="R29">
            <v>0.225153547624135</v>
          </cell>
          <cell r="S29">
            <v>76.988092523383472</v>
          </cell>
        </row>
        <row r="30">
          <cell r="M30">
            <v>6000</v>
          </cell>
          <cell r="R30">
            <v>0.40231382335526816</v>
          </cell>
          <cell r="S30">
            <v>66.277093339613941</v>
          </cell>
        </row>
        <row r="31">
          <cell r="M31">
            <v>10000</v>
          </cell>
          <cell r="R31">
            <v>0.72022378782052376</v>
          </cell>
          <cell r="S31">
            <v>43.927040134661226</v>
          </cell>
        </row>
        <row r="32">
          <cell r="M32">
            <v>20000</v>
          </cell>
          <cell r="R32">
            <v>0.90819287938952875</v>
          </cell>
          <cell r="S32">
            <v>-24.743196656790882</v>
          </cell>
        </row>
        <row r="33">
          <cell r="M33">
            <v>35000</v>
          </cell>
          <cell r="R33">
            <v>0.49734110540270426</v>
          </cell>
          <cell r="S33">
            <v>-60.175755691938825</v>
          </cell>
        </row>
        <row r="34">
          <cell r="M34">
            <v>60000</v>
          </cell>
          <cell r="R34">
            <v>0.27438387126375263</v>
          </cell>
          <cell r="S34">
            <v>-74.074699712935313</v>
          </cell>
        </row>
        <row r="35">
          <cell r="M35">
            <v>100000</v>
          </cell>
          <cell r="R35">
            <v>0.16115674884762973</v>
          </cell>
          <cell r="S35">
            <v>-80.725955571580556</v>
          </cell>
        </row>
        <row r="36">
          <cell r="M36">
            <v>200000</v>
          </cell>
          <cell r="R36">
            <v>7.9829028883705772E-2</v>
          </cell>
          <cell r="S36">
            <v>-85.421261618231682</v>
          </cell>
        </row>
        <row r="37">
          <cell r="M37">
            <v>350000</v>
          </cell>
          <cell r="R37">
            <v>4.55198303022675E-2</v>
          </cell>
          <cell r="S37">
            <v>-87.391004312933234</v>
          </cell>
        </row>
        <row r="38">
          <cell r="M38">
            <v>600000</v>
          </cell>
          <cell r="R38">
            <v>2.6535154244266914E-2</v>
          </cell>
          <cell r="S38">
            <v>-88.479469179519981</v>
          </cell>
        </row>
        <row r="39">
          <cell r="M39">
            <v>1000000</v>
          </cell>
          <cell r="R39">
            <v>1.5917509902331404E-2</v>
          </cell>
          <cell r="S39">
            <v>-89.087955345785446</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97BD-6F0A-4847-9EE4-D8C53C52BCB9}">
  <dimension ref="A1:X39"/>
  <sheetViews>
    <sheetView showGridLines="0" tabSelected="1" view="pageBreakPreview" zoomScaleNormal="100" zoomScaleSheetLayoutView="100" workbookViewId="0">
      <selection activeCell="L33" sqref="L33"/>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0.796875" style="4" customWidth="1"/>
    <col min="21" max="16384" width="7.19921875" style="4"/>
  </cols>
  <sheetData>
    <row r="1" spans="1:24">
      <c r="A1" s="3" t="s">
        <v>20</v>
      </c>
      <c r="F1" s="4" t="s">
        <v>21</v>
      </c>
    </row>
    <row r="2" spans="1:24">
      <c r="A2" s="4"/>
      <c r="B2" s="2" t="s">
        <v>3</v>
      </c>
    </row>
    <row r="3" spans="1:24">
      <c r="A3" s="4"/>
    </row>
    <row r="11" spans="1:24">
      <c r="M11" s="6" t="s">
        <v>22</v>
      </c>
      <c r="W11" s="7"/>
      <c r="X11" s="4" t="s">
        <v>7</v>
      </c>
    </row>
    <row r="12" spans="1:24">
      <c r="M12" s="8">
        <f>1/(2*PI()*SQRT(P15*Q15))</f>
        <v>15915.494309189537</v>
      </c>
      <c r="W12" s="9"/>
      <c r="X12" s="4" t="s">
        <v>8</v>
      </c>
    </row>
    <row r="14" spans="1:24">
      <c r="M14" s="10" t="s">
        <v>9</v>
      </c>
      <c r="N14" s="10" t="s">
        <v>10</v>
      </c>
      <c r="O14" s="6" t="s">
        <v>11</v>
      </c>
      <c r="P14" s="6" t="s">
        <v>12</v>
      </c>
      <c r="Q14" s="6" t="s">
        <v>13</v>
      </c>
      <c r="R14" s="10" t="s">
        <v>19</v>
      </c>
      <c r="S14" s="6" t="s">
        <v>14</v>
      </c>
      <c r="U14" s="10" t="s">
        <v>15</v>
      </c>
      <c r="V14" s="10" t="s">
        <v>16</v>
      </c>
      <c r="W14" s="10" t="s">
        <v>17</v>
      </c>
      <c r="X14" s="10" t="s">
        <v>18</v>
      </c>
    </row>
    <row r="15" spans="1:24">
      <c r="M15" s="11">
        <v>1</v>
      </c>
      <c r="N15" s="12">
        <f>2*PI()*M15</f>
        <v>6.2831853071795862</v>
      </c>
      <c r="O15" s="11">
        <v>10</v>
      </c>
      <c r="P15" s="11">
        <f>100*10^-6</f>
        <v>9.9999999999999991E-5</v>
      </c>
      <c r="Q15" s="11">
        <f>10^-6</f>
        <v>9.9999999999999995E-7</v>
      </c>
      <c r="R15" s="13">
        <f>(O15*N15/(SQRT((1/(Q15)-P15*N15^2)^2+O15^2*N15^2)))</f>
        <v>6.2831853195820968E-5</v>
      </c>
      <c r="S15" s="14">
        <f>180/PI()*ATAN2(Q15*O15*N15,1-P15*Q15*N15^2)</f>
        <v>89.99639999999053</v>
      </c>
      <c r="U15" s="15">
        <v>1</v>
      </c>
      <c r="V15" s="15">
        <v>0</v>
      </c>
      <c r="W15" s="16">
        <f t="shared" ref="W15:W39" si="0">R15*(U15-V15)+V15</f>
        <v>6.2831853195820968E-5</v>
      </c>
      <c r="X15" s="8">
        <f>20*LOG10(R15)</f>
        <v>-84.036402615692438</v>
      </c>
    </row>
    <row r="16" spans="1:24">
      <c r="M16" s="11">
        <v>2</v>
      </c>
      <c r="N16" s="12">
        <f>2*PI()*M16</f>
        <v>12.566370614359172</v>
      </c>
      <c r="O16" s="8">
        <f>O15</f>
        <v>10</v>
      </c>
      <c r="P16" s="8">
        <f>P15</f>
        <v>9.9999999999999991E-5</v>
      </c>
      <c r="Q16" s="8">
        <f>Q15</f>
        <v>9.9999999999999995E-7</v>
      </c>
      <c r="R16" s="13">
        <f t="shared" ref="R16:R39" si="1">(O16*N16/(SQRT((1/(Q16)-P16*N16^2)^2+O16^2*N16^2)))</f>
        <v>1.2566370713579258E-4</v>
      </c>
      <c r="S16" s="14">
        <f t="shared" ref="S16:S39" si="2">180/PI()*ATAN2(Q16*O16*N16,1-P16*Q16*N16^2)</f>
        <v>89.992799999924202</v>
      </c>
      <c r="U16" s="17">
        <f t="shared" ref="U16:V31" si="3">U15</f>
        <v>1</v>
      </c>
      <c r="V16" s="17">
        <f t="shared" si="3"/>
        <v>0</v>
      </c>
      <c r="W16" s="16">
        <f t="shared" si="0"/>
        <v>1.2566370713579258E-4</v>
      </c>
      <c r="X16" s="8">
        <f t="shared" ref="X16:X39" si="4">20*LOG10(R16)</f>
        <v>-78.015802650977037</v>
      </c>
    </row>
    <row r="17" spans="13:24">
      <c r="M17" s="11">
        <v>3.5</v>
      </c>
      <c r="N17" s="12">
        <f>2*PI()*M17</f>
        <v>21.991148575128552</v>
      </c>
      <c r="O17" s="8">
        <f t="shared" ref="O17:Q32" si="5">O16</f>
        <v>10</v>
      </c>
      <c r="P17" s="8">
        <f t="shared" si="5"/>
        <v>9.9999999999999991E-5</v>
      </c>
      <c r="Q17" s="8">
        <f t="shared" si="5"/>
        <v>9.9999999999999995E-7</v>
      </c>
      <c r="R17" s="13">
        <f t="shared" si="1"/>
        <v>2.1991149106886191E-4</v>
      </c>
      <c r="S17" s="14">
        <f t="shared" si="2"/>
        <v>89.987399999593762</v>
      </c>
      <c r="U17" s="17">
        <f t="shared" si="3"/>
        <v>1</v>
      </c>
      <c r="V17" s="17">
        <f t="shared" si="3"/>
        <v>0</v>
      </c>
      <c r="W17" s="16">
        <f t="shared" si="0"/>
        <v>2.1991149106886191E-4</v>
      </c>
      <c r="X17" s="8">
        <f t="shared" si="4"/>
        <v>-73.155041535802766</v>
      </c>
    </row>
    <row r="18" spans="13:24">
      <c r="M18" s="11">
        <v>6</v>
      </c>
      <c r="N18" s="12">
        <f t="shared" ref="N18:N39" si="6">2*PI()*M18</f>
        <v>37.699111843077517</v>
      </c>
      <c r="O18" s="8">
        <f t="shared" si="5"/>
        <v>10</v>
      </c>
      <c r="P18" s="8">
        <f t="shared" si="5"/>
        <v>9.9999999999999991E-5</v>
      </c>
      <c r="Q18" s="8">
        <f t="shared" si="5"/>
        <v>9.9999999999999995E-7</v>
      </c>
      <c r="R18" s="13">
        <f t="shared" si="1"/>
        <v>3.7699114522019727E-4</v>
      </c>
      <c r="S18" s="14">
        <f t="shared" si="2"/>
        <v>89.978399997953431</v>
      </c>
      <c r="U18" s="17">
        <f t="shared" si="3"/>
        <v>1</v>
      </c>
      <c r="V18" s="17">
        <f t="shared" si="3"/>
        <v>0</v>
      </c>
      <c r="W18" s="16">
        <f t="shared" si="0"/>
        <v>3.7699114522019727E-4</v>
      </c>
      <c r="X18" s="8">
        <f t="shared" si="4"/>
        <v>-68.473377007935554</v>
      </c>
    </row>
    <row r="19" spans="13:24">
      <c r="M19" s="11">
        <v>10</v>
      </c>
      <c r="N19" s="12">
        <f t="shared" si="6"/>
        <v>62.831853071795862</v>
      </c>
      <c r="O19" s="8">
        <f t="shared" si="5"/>
        <v>10</v>
      </c>
      <c r="P19" s="8">
        <f t="shared" si="5"/>
        <v>9.9999999999999991E-5</v>
      </c>
      <c r="Q19" s="8">
        <f t="shared" si="5"/>
        <v>9.9999999999999995E-7</v>
      </c>
      <c r="R19" s="13">
        <f t="shared" si="1"/>
        <v>6.2831865474305317E-4</v>
      </c>
      <c r="S19" s="14">
        <f t="shared" si="2"/>
        <v>89.963999990525181</v>
      </c>
      <c r="U19" s="17">
        <f t="shared" si="3"/>
        <v>1</v>
      </c>
      <c r="V19" s="17">
        <f t="shared" si="3"/>
        <v>0</v>
      </c>
      <c r="W19" s="16">
        <f t="shared" si="0"/>
        <v>6.2831865474305317E-4</v>
      </c>
      <c r="X19" s="8">
        <f t="shared" si="4"/>
        <v>-64.036400918312154</v>
      </c>
    </row>
    <row r="20" spans="13:24">
      <c r="M20" s="11">
        <v>20</v>
      </c>
      <c r="N20" s="12">
        <f t="shared" si="6"/>
        <v>125.66370614359172</v>
      </c>
      <c r="O20" s="8">
        <f t="shared" si="5"/>
        <v>10</v>
      </c>
      <c r="P20" s="8">
        <f t="shared" si="5"/>
        <v>9.9999999999999991E-5</v>
      </c>
      <c r="Q20" s="8">
        <f t="shared" si="5"/>
        <v>9.9999999999999995E-7</v>
      </c>
      <c r="R20" s="13">
        <f t="shared" si="1"/>
        <v>1.2566380536363794E-3</v>
      </c>
      <c r="S20" s="14">
        <f t="shared" si="2"/>
        <v>89.927999924201416</v>
      </c>
      <c r="U20" s="17">
        <f t="shared" si="3"/>
        <v>1</v>
      </c>
      <c r="V20" s="17">
        <f t="shared" si="3"/>
        <v>0</v>
      </c>
      <c r="W20" s="16">
        <f t="shared" si="0"/>
        <v>1.2566380536363794E-3</v>
      </c>
      <c r="X20" s="8">
        <f t="shared" si="4"/>
        <v>-58.015795861459921</v>
      </c>
    </row>
    <row r="21" spans="13:24">
      <c r="M21" s="11">
        <v>35</v>
      </c>
      <c r="N21" s="12">
        <f t="shared" si="6"/>
        <v>219.91148575128551</v>
      </c>
      <c r="O21" s="8">
        <f t="shared" si="5"/>
        <v>10</v>
      </c>
      <c r="P21" s="8">
        <f t="shared" si="5"/>
        <v>9.9999999999999991E-5</v>
      </c>
      <c r="Q21" s="8">
        <f t="shared" si="5"/>
        <v>9.9999999999999995E-7</v>
      </c>
      <c r="R21" s="13">
        <f t="shared" si="1"/>
        <v>2.1991201750828767E-3</v>
      </c>
      <c r="S21" s="14">
        <f t="shared" si="2"/>
        <v>89.873999593766499</v>
      </c>
      <c r="U21" s="17">
        <f t="shared" si="3"/>
        <v>1</v>
      </c>
      <c r="V21" s="17">
        <f t="shared" si="3"/>
        <v>0</v>
      </c>
      <c r="W21" s="16">
        <f t="shared" si="0"/>
        <v>2.1991201750828767E-3</v>
      </c>
      <c r="X21" s="8">
        <f t="shared" si="4"/>
        <v>-53.155020742940799</v>
      </c>
    </row>
    <row r="22" spans="13:24">
      <c r="M22" s="11">
        <v>60</v>
      </c>
      <c r="N22" s="12">
        <f t="shared" si="6"/>
        <v>376.99111843077515</v>
      </c>
      <c r="O22" s="8">
        <f t="shared" si="5"/>
        <v>10</v>
      </c>
      <c r="P22" s="8">
        <f t="shared" si="5"/>
        <v>9.9999999999999991E-5</v>
      </c>
      <c r="Q22" s="8">
        <f t="shared" si="5"/>
        <v>9.9999999999999995E-7</v>
      </c>
      <c r="R22" s="13">
        <f t="shared" si="1"/>
        <v>3.7699379736356141E-3</v>
      </c>
      <c r="S22" s="14">
        <f t="shared" si="2"/>
        <v>89.783997953430116</v>
      </c>
      <c r="U22" s="17">
        <f t="shared" si="3"/>
        <v>1</v>
      </c>
      <c r="V22" s="17">
        <f t="shared" si="3"/>
        <v>0</v>
      </c>
      <c r="W22" s="16">
        <f t="shared" si="0"/>
        <v>3.7699379736356141E-3</v>
      </c>
      <c r="X22" s="8">
        <f t="shared" si="4"/>
        <v>-48.473315902671331</v>
      </c>
    </row>
    <row r="23" spans="13:24">
      <c r="M23" s="11">
        <v>100</v>
      </c>
      <c r="N23" s="12">
        <f t="shared" si="6"/>
        <v>628.31853071795865</v>
      </c>
      <c r="O23" s="8">
        <f t="shared" si="5"/>
        <v>10</v>
      </c>
      <c r="P23" s="8">
        <f t="shared" si="5"/>
        <v>9.9999999999999991E-5</v>
      </c>
      <c r="Q23" s="8">
        <f t="shared" si="5"/>
        <v>9.9999999999999995E-7</v>
      </c>
      <c r="R23" s="13">
        <f t="shared" si="1"/>
        <v>6.2833093310620597E-3</v>
      </c>
      <c r="S23" s="14">
        <f t="shared" si="2"/>
        <v>89.63999052506756</v>
      </c>
      <c r="U23" s="17">
        <f t="shared" si="3"/>
        <v>1</v>
      </c>
      <c r="V23" s="17">
        <f t="shared" si="3"/>
        <v>0</v>
      </c>
      <c r="W23" s="16">
        <f t="shared" si="0"/>
        <v>6.2833093310620597E-3</v>
      </c>
      <c r="X23" s="8">
        <f t="shared" si="4"/>
        <v>-44.036231183633021</v>
      </c>
    </row>
    <row r="24" spans="13:24">
      <c r="M24" s="11">
        <v>200</v>
      </c>
      <c r="N24" s="12">
        <f t="shared" si="6"/>
        <v>1256.6370614359173</v>
      </c>
      <c r="O24" s="8">
        <f t="shared" si="5"/>
        <v>10</v>
      </c>
      <c r="P24" s="8">
        <f t="shared" si="5"/>
        <v>9.9999999999999991E-5</v>
      </c>
      <c r="Q24" s="8">
        <f t="shared" si="5"/>
        <v>9.9999999999999995E-7</v>
      </c>
      <c r="R24" s="13">
        <f t="shared" si="1"/>
        <v>1.2567362776020771E-2</v>
      </c>
      <c r="S24" s="14">
        <f t="shared" si="2"/>
        <v>89.27992419784772</v>
      </c>
      <c r="U24" s="17">
        <f t="shared" si="3"/>
        <v>1</v>
      </c>
      <c r="V24" s="17">
        <f t="shared" si="3"/>
        <v>0</v>
      </c>
      <c r="W24" s="16">
        <f t="shared" si="0"/>
        <v>1.2567362776020771E-2</v>
      </c>
      <c r="X24" s="8">
        <f t="shared" si="4"/>
        <v>-38.015116963362104</v>
      </c>
    </row>
    <row r="25" spans="13:24">
      <c r="M25" s="11">
        <v>350</v>
      </c>
      <c r="N25" s="12">
        <f t="shared" si="6"/>
        <v>2199.114857512855</v>
      </c>
      <c r="O25" s="8">
        <f t="shared" si="5"/>
        <v>10</v>
      </c>
      <c r="P25" s="8">
        <f t="shared" si="5"/>
        <v>9.9999999999999991E-5</v>
      </c>
      <c r="Q25" s="8">
        <f t="shared" si="5"/>
        <v>9.9999999999999995E-7</v>
      </c>
      <c r="R25" s="13">
        <f t="shared" si="1"/>
        <v>2.199646550758156E-2</v>
      </c>
      <c r="S25" s="14">
        <f t="shared" si="2"/>
        <v>88.739593708165657</v>
      </c>
      <c r="U25" s="17">
        <f t="shared" si="3"/>
        <v>1</v>
      </c>
      <c r="V25" s="17">
        <f t="shared" si="3"/>
        <v>0</v>
      </c>
      <c r="W25" s="16">
        <f t="shared" si="0"/>
        <v>2.199646550758156E-2</v>
      </c>
      <c r="X25" s="8">
        <f t="shared" si="4"/>
        <v>-33.15294195980433</v>
      </c>
    </row>
    <row r="26" spans="13:24">
      <c r="M26" s="11">
        <v>600</v>
      </c>
      <c r="N26" s="12">
        <f t="shared" si="6"/>
        <v>3769.9111843077517</v>
      </c>
      <c r="O26" s="8">
        <f t="shared" si="5"/>
        <v>10</v>
      </c>
      <c r="P26" s="8">
        <f t="shared" si="5"/>
        <v>9.9999999999999991E-5</v>
      </c>
      <c r="Q26" s="8">
        <f t="shared" si="5"/>
        <v>9.9999999999999995E-7</v>
      </c>
      <c r="R26" s="13">
        <f t="shared" si="1"/>
        <v>3.7725891700301203E-2</v>
      </c>
      <c r="S26" s="14">
        <f t="shared" si="2"/>
        <v>87.8379525671332</v>
      </c>
      <c r="U26" s="17">
        <f t="shared" si="3"/>
        <v>1</v>
      </c>
      <c r="V26" s="17">
        <f t="shared" si="3"/>
        <v>0</v>
      </c>
      <c r="W26" s="16">
        <f t="shared" si="0"/>
        <v>3.7725891700301203E-2</v>
      </c>
      <c r="X26" s="8">
        <f t="shared" si="4"/>
        <v>-28.467209726372257</v>
      </c>
    </row>
    <row r="27" spans="13:24">
      <c r="M27" s="11">
        <v>1000</v>
      </c>
      <c r="N27" s="12">
        <f t="shared" si="6"/>
        <v>6283.1853071795858</v>
      </c>
      <c r="O27" s="8">
        <f t="shared" si="5"/>
        <v>10</v>
      </c>
      <c r="P27" s="8">
        <f t="shared" si="5"/>
        <v>9.9999999999999991E-5</v>
      </c>
      <c r="Q27" s="8">
        <f t="shared" si="5"/>
        <v>9.9999999999999995E-7</v>
      </c>
      <c r="R27" s="13">
        <f t="shared" si="1"/>
        <v>6.295575407487268E-2</v>
      </c>
      <c r="S27" s="14">
        <f t="shared" si="2"/>
        <v>86.390513990085751</v>
      </c>
      <c r="U27" s="17">
        <f t="shared" si="3"/>
        <v>1</v>
      </c>
      <c r="V27" s="17">
        <f t="shared" si="3"/>
        <v>0</v>
      </c>
      <c r="W27" s="16">
        <f t="shared" si="0"/>
        <v>6.295575407487268E-2</v>
      </c>
      <c r="X27" s="8">
        <f t="shared" si="4"/>
        <v>-24.019291395709764</v>
      </c>
    </row>
    <row r="28" spans="13:24">
      <c r="M28" s="11">
        <v>2000</v>
      </c>
      <c r="N28" s="12">
        <f t="shared" si="6"/>
        <v>12566.370614359172</v>
      </c>
      <c r="O28" s="8">
        <f t="shared" si="5"/>
        <v>10</v>
      </c>
      <c r="P28" s="8">
        <f t="shared" si="5"/>
        <v>9.9999999999999991E-5</v>
      </c>
      <c r="Q28" s="8">
        <f t="shared" si="5"/>
        <v>9.9999999999999995E-7</v>
      </c>
      <c r="R28" s="13">
        <f t="shared" si="1"/>
        <v>0.12665177120368645</v>
      </c>
      <c r="S28" s="14">
        <f t="shared" si="2"/>
        <v>82.723846499814968</v>
      </c>
      <c r="U28" s="17">
        <f t="shared" si="3"/>
        <v>1</v>
      </c>
      <c r="V28" s="17">
        <f t="shared" si="3"/>
        <v>0</v>
      </c>
      <c r="W28" s="16">
        <f t="shared" si="0"/>
        <v>0.12665177120368645</v>
      </c>
      <c r="X28" s="8">
        <f t="shared" si="4"/>
        <v>-17.947774645915789</v>
      </c>
    </row>
    <row r="29" spans="13:24">
      <c r="M29" s="11">
        <v>3500</v>
      </c>
      <c r="N29" s="12">
        <f t="shared" si="6"/>
        <v>21991.148575128551</v>
      </c>
      <c r="O29" s="8">
        <f t="shared" si="5"/>
        <v>10</v>
      </c>
      <c r="P29" s="8">
        <f t="shared" si="5"/>
        <v>9.9999999999999991E-5</v>
      </c>
      <c r="Q29" s="8">
        <f t="shared" si="5"/>
        <v>9.9999999999999995E-7</v>
      </c>
      <c r="R29" s="13">
        <f t="shared" si="1"/>
        <v>0.225153547624135</v>
      </c>
      <c r="S29" s="14">
        <f t="shared" si="2"/>
        <v>76.988092523383472</v>
      </c>
      <c r="U29" s="17">
        <f t="shared" si="3"/>
        <v>1</v>
      </c>
      <c r="V29" s="17">
        <f t="shared" si="3"/>
        <v>0</v>
      </c>
      <c r="W29" s="16">
        <f t="shared" si="0"/>
        <v>0.225153547624135</v>
      </c>
      <c r="X29" s="8">
        <f t="shared" si="4"/>
        <v>-12.950424114021185</v>
      </c>
    </row>
    <row r="30" spans="13:24">
      <c r="M30" s="11">
        <v>6000</v>
      </c>
      <c r="N30" s="12">
        <f t="shared" si="6"/>
        <v>37699.111843077517</v>
      </c>
      <c r="O30" s="8">
        <f t="shared" si="5"/>
        <v>10</v>
      </c>
      <c r="P30" s="8">
        <f t="shared" si="5"/>
        <v>9.9999999999999991E-5</v>
      </c>
      <c r="Q30" s="8">
        <f t="shared" si="5"/>
        <v>9.9999999999999995E-7</v>
      </c>
      <c r="R30" s="13">
        <f t="shared" si="1"/>
        <v>0.40231382335526816</v>
      </c>
      <c r="S30" s="14">
        <f t="shared" si="2"/>
        <v>66.277093339613941</v>
      </c>
      <c r="U30" s="17">
        <f t="shared" si="3"/>
        <v>1</v>
      </c>
      <c r="V30" s="17">
        <f t="shared" si="3"/>
        <v>0</v>
      </c>
      <c r="W30" s="16">
        <f t="shared" si="0"/>
        <v>0.40231382335526816</v>
      </c>
      <c r="X30" s="8">
        <f t="shared" si="4"/>
        <v>-7.9087008994683483</v>
      </c>
    </row>
    <row r="31" spans="13:24">
      <c r="M31" s="11">
        <v>10000</v>
      </c>
      <c r="N31" s="12">
        <f t="shared" si="6"/>
        <v>62831.853071795864</v>
      </c>
      <c r="O31" s="8">
        <f t="shared" si="5"/>
        <v>10</v>
      </c>
      <c r="P31" s="8">
        <f t="shared" si="5"/>
        <v>9.9999999999999991E-5</v>
      </c>
      <c r="Q31" s="8">
        <f t="shared" si="5"/>
        <v>9.9999999999999995E-7</v>
      </c>
      <c r="R31" s="13">
        <f t="shared" si="1"/>
        <v>0.72022378782052376</v>
      </c>
      <c r="S31" s="14">
        <f t="shared" si="2"/>
        <v>43.927040134661226</v>
      </c>
      <c r="U31" s="17">
        <f t="shared" si="3"/>
        <v>1</v>
      </c>
      <c r="V31" s="17">
        <f t="shared" si="3"/>
        <v>0</v>
      </c>
      <c r="W31" s="16">
        <f t="shared" si="0"/>
        <v>0.72022378782052376</v>
      </c>
      <c r="X31" s="8">
        <f t="shared" si="4"/>
        <v>-2.8506507737467284</v>
      </c>
    </row>
    <row r="32" spans="13:24">
      <c r="M32" s="11">
        <v>20000</v>
      </c>
      <c r="N32" s="12">
        <f t="shared" si="6"/>
        <v>125663.70614359173</v>
      </c>
      <c r="O32" s="8">
        <f t="shared" si="5"/>
        <v>10</v>
      </c>
      <c r="P32" s="8">
        <f t="shared" si="5"/>
        <v>9.9999999999999991E-5</v>
      </c>
      <c r="Q32" s="8">
        <f t="shared" si="5"/>
        <v>9.9999999999999995E-7</v>
      </c>
      <c r="R32" s="13">
        <f t="shared" si="1"/>
        <v>0.90819287938952875</v>
      </c>
      <c r="S32" s="14">
        <f t="shared" si="2"/>
        <v>-24.743196656790882</v>
      </c>
      <c r="U32" s="17">
        <f t="shared" ref="U32:V39" si="7">U31</f>
        <v>1</v>
      </c>
      <c r="V32" s="17">
        <f t="shared" si="7"/>
        <v>0</v>
      </c>
      <c r="W32" s="16">
        <f t="shared" si="0"/>
        <v>0.90819287938952875</v>
      </c>
      <c r="X32" s="8">
        <f t="shared" si="4"/>
        <v>-0.83643814942684003</v>
      </c>
    </row>
    <row r="33" spans="13:24">
      <c r="M33" s="11">
        <v>35000</v>
      </c>
      <c r="N33" s="12">
        <f t="shared" si="6"/>
        <v>219911.48575128551</v>
      </c>
      <c r="O33" s="8">
        <f t="shared" ref="O33:Q39" si="8">O32</f>
        <v>10</v>
      </c>
      <c r="P33" s="8">
        <f t="shared" si="8"/>
        <v>9.9999999999999991E-5</v>
      </c>
      <c r="Q33" s="8">
        <f t="shared" si="8"/>
        <v>9.9999999999999995E-7</v>
      </c>
      <c r="R33" s="13">
        <f t="shared" si="1"/>
        <v>0.49734110540270426</v>
      </c>
      <c r="S33" s="14">
        <f t="shared" si="2"/>
        <v>-60.175755691938825</v>
      </c>
      <c r="U33" s="17">
        <f t="shared" si="7"/>
        <v>1</v>
      </c>
      <c r="V33" s="17">
        <f t="shared" si="7"/>
        <v>0</v>
      </c>
      <c r="W33" s="16">
        <f t="shared" si="0"/>
        <v>0.49734110540270426</v>
      </c>
      <c r="X33" s="8">
        <f t="shared" si="4"/>
        <v>-6.0669128941079649</v>
      </c>
    </row>
    <row r="34" spans="13:24">
      <c r="M34" s="11">
        <v>60000</v>
      </c>
      <c r="N34" s="12">
        <f t="shared" si="6"/>
        <v>376991.11843077518</v>
      </c>
      <c r="O34" s="8">
        <f t="shared" si="8"/>
        <v>10</v>
      </c>
      <c r="P34" s="8">
        <f t="shared" si="8"/>
        <v>9.9999999999999991E-5</v>
      </c>
      <c r="Q34" s="8">
        <f t="shared" si="8"/>
        <v>9.9999999999999995E-7</v>
      </c>
      <c r="R34" s="13">
        <f t="shared" si="1"/>
        <v>0.27438387126375263</v>
      </c>
      <c r="S34" s="14">
        <f t="shared" si="2"/>
        <v>-74.074699712935313</v>
      </c>
      <c r="U34" s="17">
        <f t="shared" si="7"/>
        <v>1</v>
      </c>
      <c r="V34" s="17">
        <f t="shared" si="7"/>
        <v>0</v>
      </c>
      <c r="W34" s="16">
        <f t="shared" si="0"/>
        <v>0.27438387126375263</v>
      </c>
      <c r="X34" s="8">
        <f t="shared" si="4"/>
        <v>-11.232828415210957</v>
      </c>
    </row>
    <row r="35" spans="13:24">
      <c r="M35" s="11">
        <v>100000</v>
      </c>
      <c r="N35" s="12">
        <f t="shared" si="6"/>
        <v>628318.53071795858</v>
      </c>
      <c r="O35" s="8">
        <f t="shared" si="8"/>
        <v>10</v>
      </c>
      <c r="P35" s="8">
        <f t="shared" si="8"/>
        <v>9.9999999999999991E-5</v>
      </c>
      <c r="Q35" s="8">
        <f t="shared" si="8"/>
        <v>9.9999999999999995E-7</v>
      </c>
      <c r="R35" s="13">
        <f t="shared" si="1"/>
        <v>0.16115674884762973</v>
      </c>
      <c r="S35" s="14">
        <f t="shared" si="2"/>
        <v>-80.725955571580556</v>
      </c>
      <c r="U35" s="17">
        <f t="shared" si="7"/>
        <v>1</v>
      </c>
      <c r="V35" s="17">
        <f t="shared" si="7"/>
        <v>0</v>
      </c>
      <c r="W35" s="16">
        <f t="shared" si="0"/>
        <v>0.16115674884762973</v>
      </c>
      <c r="X35" s="8">
        <f t="shared" si="4"/>
        <v>-15.855030051756152</v>
      </c>
    </row>
    <row r="36" spans="13:24">
      <c r="M36" s="11">
        <v>200000</v>
      </c>
      <c r="N36" s="12">
        <f t="shared" si="6"/>
        <v>1256637.0614359172</v>
      </c>
      <c r="O36" s="8">
        <f t="shared" si="8"/>
        <v>10</v>
      </c>
      <c r="P36" s="8">
        <f t="shared" si="8"/>
        <v>9.9999999999999991E-5</v>
      </c>
      <c r="Q36" s="8">
        <f t="shared" si="8"/>
        <v>9.9999999999999995E-7</v>
      </c>
      <c r="R36" s="13">
        <f t="shared" si="1"/>
        <v>7.9829028883705772E-2</v>
      </c>
      <c r="S36" s="14">
        <f t="shared" si="2"/>
        <v>-85.421261618231682</v>
      </c>
      <c r="U36" s="17">
        <f t="shared" si="7"/>
        <v>1</v>
      </c>
      <c r="V36" s="17">
        <f t="shared" si="7"/>
        <v>0</v>
      </c>
      <c r="W36" s="16">
        <f t="shared" si="0"/>
        <v>7.9829028883705772E-2</v>
      </c>
      <c r="X36" s="8">
        <f t="shared" si="4"/>
        <v>-21.956783077365682</v>
      </c>
    </row>
    <row r="37" spans="13:24">
      <c r="M37" s="11">
        <v>350000</v>
      </c>
      <c r="N37" s="12">
        <f t="shared" si="6"/>
        <v>2199114.857512855</v>
      </c>
      <c r="O37" s="8">
        <f t="shared" si="8"/>
        <v>10</v>
      </c>
      <c r="P37" s="8">
        <f t="shared" si="8"/>
        <v>9.9999999999999991E-5</v>
      </c>
      <c r="Q37" s="8">
        <f t="shared" si="8"/>
        <v>9.9999999999999995E-7</v>
      </c>
      <c r="R37" s="13">
        <f t="shared" si="1"/>
        <v>4.55198303022675E-2</v>
      </c>
      <c r="S37" s="14">
        <f t="shared" si="2"/>
        <v>-87.391004312933234</v>
      </c>
      <c r="U37" s="17">
        <f t="shared" si="7"/>
        <v>1</v>
      </c>
      <c r="V37" s="17">
        <f t="shared" si="7"/>
        <v>0</v>
      </c>
      <c r="W37" s="16">
        <f t="shared" si="0"/>
        <v>4.55198303022675E-2</v>
      </c>
      <c r="X37" s="8">
        <f t="shared" si="4"/>
        <v>-26.835987313158736</v>
      </c>
    </row>
    <row r="38" spans="13:24">
      <c r="M38" s="11">
        <v>600000</v>
      </c>
      <c r="N38" s="12">
        <f t="shared" si="6"/>
        <v>3769911.1843077517</v>
      </c>
      <c r="O38" s="8">
        <f t="shared" si="8"/>
        <v>10</v>
      </c>
      <c r="P38" s="8">
        <f t="shared" si="8"/>
        <v>9.9999999999999991E-5</v>
      </c>
      <c r="Q38" s="8">
        <f t="shared" si="8"/>
        <v>9.9999999999999995E-7</v>
      </c>
      <c r="R38" s="13">
        <f t="shared" si="1"/>
        <v>2.6535154244266914E-2</v>
      </c>
      <c r="S38" s="14">
        <f t="shared" si="2"/>
        <v>-88.479469179519981</v>
      </c>
      <c r="U38" s="17">
        <f t="shared" si="7"/>
        <v>1</v>
      </c>
      <c r="V38" s="17">
        <f t="shared" si="7"/>
        <v>0</v>
      </c>
      <c r="W38" s="16">
        <f t="shared" si="0"/>
        <v>2.6535154244266914E-2</v>
      </c>
      <c r="X38" s="8">
        <f t="shared" si="4"/>
        <v>-31.523567670969438</v>
      </c>
    </row>
    <row r="39" spans="13:24">
      <c r="M39" s="11">
        <v>1000000</v>
      </c>
      <c r="N39" s="12">
        <f t="shared" si="6"/>
        <v>6283185.307179586</v>
      </c>
      <c r="O39" s="8">
        <f t="shared" si="8"/>
        <v>10</v>
      </c>
      <c r="P39" s="8">
        <f t="shared" si="8"/>
        <v>9.9999999999999991E-5</v>
      </c>
      <c r="Q39" s="8">
        <f t="shared" si="8"/>
        <v>9.9999999999999995E-7</v>
      </c>
      <c r="R39" s="13">
        <f t="shared" si="1"/>
        <v>1.5917509902331404E-2</v>
      </c>
      <c r="S39" s="14">
        <f t="shared" si="2"/>
        <v>-89.087955345785446</v>
      </c>
      <c r="U39" s="17">
        <f t="shared" si="7"/>
        <v>1</v>
      </c>
      <c r="V39" s="17">
        <f t="shared" si="7"/>
        <v>0</v>
      </c>
      <c r="W39" s="16">
        <f t="shared" si="0"/>
        <v>1.5917509902331404E-2</v>
      </c>
      <c r="X39" s="8">
        <f t="shared" si="4"/>
        <v>-35.962497425762329</v>
      </c>
    </row>
  </sheetData>
  <hyperlinks>
    <hyperlink ref="B2" r:id="rId1" xr:uid="{3F4ADF83-B41C-4A8A-A2E3-2BDC3AA98EC6}"/>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RLC BPF 1次</vt:lpstr>
      <vt:lpstr>'RLC BPF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