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0" documentId="8_{12711789-315E-4ABC-89E1-16B9ADDB0A7C}" xr6:coauthVersionLast="47" xr6:coauthVersionMax="47" xr10:uidLastSave="{00000000-0000-0000-0000-000000000000}"/>
  <bookViews>
    <workbookView xWindow="4950" yWindow="750" windowWidth="18510" windowHeight="13335" activeTab="1" xr2:uid="{3CC913CB-6270-4F6D-BDE6-B73CFCAC55A3}"/>
  </bookViews>
  <sheets>
    <sheet name="使用上の注意" sheetId="1" r:id="rId1"/>
    <sheet name="LRC LPF 1次" sheetId="7" r:id="rId2"/>
  </sheets>
  <externalReferences>
    <externalReference r:id="rId3"/>
  </externalReference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'LRC LPF 1次'!$A$1:$X$135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7" l="1"/>
  <c r="N38" i="7"/>
  <c r="N37" i="7"/>
  <c r="N36" i="7"/>
  <c r="N35" i="7"/>
  <c r="N34" i="7"/>
  <c r="N33" i="7"/>
  <c r="N32" i="7"/>
  <c r="N31" i="7"/>
  <c r="N30" i="7"/>
  <c r="N29" i="7"/>
  <c r="N28" i="7"/>
  <c r="N27" i="7"/>
  <c r="N26" i="7"/>
  <c r="N25" i="7"/>
  <c r="N24" i="7"/>
  <c r="N23" i="7"/>
  <c r="N22" i="7"/>
  <c r="N21" i="7"/>
  <c r="N20" i="7"/>
  <c r="N19" i="7"/>
  <c r="N18" i="7"/>
  <c r="V17" i="7"/>
  <c r="V18" i="7" s="1"/>
  <c r="V19" i="7" s="1"/>
  <c r="V20" i="7" s="1"/>
  <c r="V21" i="7" s="1"/>
  <c r="V22" i="7" s="1"/>
  <c r="V23" i="7" s="1"/>
  <c r="V24" i="7" s="1"/>
  <c r="V25" i="7" s="1"/>
  <c r="V26" i="7" s="1"/>
  <c r="V27" i="7" s="1"/>
  <c r="V28" i="7" s="1"/>
  <c r="V29" i="7" s="1"/>
  <c r="V30" i="7" s="1"/>
  <c r="V31" i="7" s="1"/>
  <c r="V32" i="7" s="1"/>
  <c r="V33" i="7" s="1"/>
  <c r="V34" i="7" s="1"/>
  <c r="V35" i="7" s="1"/>
  <c r="V36" i="7" s="1"/>
  <c r="V37" i="7" s="1"/>
  <c r="V38" i="7" s="1"/>
  <c r="V39" i="7" s="1"/>
  <c r="U17" i="7"/>
  <c r="U18" i="7" s="1"/>
  <c r="U19" i="7" s="1"/>
  <c r="U20" i="7" s="1"/>
  <c r="U21" i="7" s="1"/>
  <c r="U22" i="7" s="1"/>
  <c r="U23" i="7" s="1"/>
  <c r="U24" i="7" s="1"/>
  <c r="U25" i="7" s="1"/>
  <c r="U26" i="7" s="1"/>
  <c r="U27" i="7" s="1"/>
  <c r="U28" i="7" s="1"/>
  <c r="U29" i="7" s="1"/>
  <c r="U30" i="7" s="1"/>
  <c r="U31" i="7" s="1"/>
  <c r="U32" i="7" s="1"/>
  <c r="U33" i="7" s="1"/>
  <c r="U34" i="7" s="1"/>
  <c r="U35" i="7" s="1"/>
  <c r="U36" i="7" s="1"/>
  <c r="U37" i="7" s="1"/>
  <c r="U38" i="7" s="1"/>
  <c r="U39" i="7" s="1"/>
  <c r="N17" i="7"/>
  <c r="V16" i="7"/>
  <c r="U16" i="7"/>
  <c r="O16" i="7"/>
  <c r="O17" i="7" s="1"/>
  <c r="O18" i="7" s="1"/>
  <c r="O19" i="7" s="1"/>
  <c r="O20" i="7" s="1"/>
  <c r="O21" i="7" s="1"/>
  <c r="O22" i="7" s="1"/>
  <c r="O23" i="7" s="1"/>
  <c r="O24" i="7" s="1"/>
  <c r="O25" i="7" s="1"/>
  <c r="O26" i="7" s="1"/>
  <c r="O27" i="7" s="1"/>
  <c r="O28" i="7" s="1"/>
  <c r="O29" i="7" s="1"/>
  <c r="O30" i="7" s="1"/>
  <c r="O31" i="7" s="1"/>
  <c r="O32" i="7" s="1"/>
  <c r="O33" i="7" s="1"/>
  <c r="O34" i="7" s="1"/>
  <c r="O35" i="7" s="1"/>
  <c r="O36" i="7" s="1"/>
  <c r="O37" i="7" s="1"/>
  <c r="O38" i="7" s="1"/>
  <c r="O39" i="7" s="1"/>
  <c r="N16" i="7"/>
  <c r="Q15" i="7"/>
  <c r="Q16" i="7" s="1"/>
  <c r="Q17" i="7" s="1"/>
  <c r="Q18" i="7" s="1"/>
  <c r="Q19" i="7" s="1"/>
  <c r="Q20" i="7" s="1"/>
  <c r="Q21" i="7" s="1"/>
  <c r="Q22" i="7" s="1"/>
  <c r="Q23" i="7" s="1"/>
  <c r="Q24" i="7" s="1"/>
  <c r="Q25" i="7" s="1"/>
  <c r="Q26" i="7" s="1"/>
  <c r="Q27" i="7" s="1"/>
  <c r="Q28" i="7" s="1"/>
  <c r="Q29" i="7" s="1"/>
  <c r="Q30" i="7" s="1"/>
  <c r="Q31" i="7" s="1"/>
  <c r="Q32" i="7" s="1"/>
  <c r="Q33" i="7" s="1"/>
  <c r="Q34" i="7" s="1"/>
  <c r="Q35" i="7" s="1"/>
  <c r="Q36" i="7" s="1"/>
  <c r="Q37" i="7" s="1"/>
  <c r="Q38" i="7" s="1"/>
  <c r="Q39" i="7" s="1"/>
  <c r="P15" i="7"/>
  <c r="S15" i="7" s="1"/>
  <c r="N15" i="7"/>
  <c r="M12" i="7"/>
  <c r="P16" i="7" l="1"/>
  <c r="R15" i="7"/>
  <c r="X15" i="7" l="1"/>
  <c r="W15" i="7"/>
  <c r="S16" i="7"/>
  <c r="P17" i="7"/>
  <c r="R16" i="7"/>
  <c r="S17" i="7" l="1"/>
  <c r="P18" i="7"/>
  <c r="R17" i="7"/>
  <c r="W16" i="7"/>
  <c r="X16" i="7"/>
  <c r="R18" i="7" l="1"/>
  <c r="S18" i="7"/>
  <c r="P19" i="7"/>
  <c r="X17" i="7"/>
  <c r="W17" i="7"/>
  <c r="S19" i="7" l="1"/>
  <c r="P20" i="7"/>
  <c r="R19" i="7"/>
  <c r="X18" i="7"/>
  <c r="W18" i="7"/>
  <c r="X19" i="7" l="1"/>
  <c r="W19" i="7"/>
  <c r="S20" i="7"/>
  <c r="P21" i="7"/>
  <c r="R20" i="7"/>
  <c r="S21" i="7" l="1"/>
  <c r="P22" i="7"/>
  <c r="R21" i="7"/>
  <c r="X20" i="7"/>
  <c r="W20" i="7"/>
  <c r="X21" i="7" l="1"/>
  <c r="W21" i="7"/>
  <c r="R22" i="7"/>
  <c r="P23" i="7"/>
  <c r="S22" i="7"/>
  <c r="S23" i="7" l="1"/>
  <c r="P24" i="7"/>
  <c r="R23" i="7"/>
  <c r="X22" i="7"/>
  <c r="W22" i="7"/>
  <c r="X23" i="7" l="1"/>
  <c r="W23" i="7"/>
  <c r="S24" i="7"/>
  <c r="P25" i="7"/>
  <c r="R24" i="7"/>
  <c r="S25" i="7" l="1"/>
  <c r="P26" i="7"/>
  <c r="R25" i="7"/>
  <c r="W24" i="7"/>
  <c r="X24" i="7"/>
  <c r="X25" i="7" l="1"/>
  <c r="W25" i="7"/>
  <c r="R26" i="7"/>
  <c r="S26" i="7"/>
  <c r="P27" i="7"/>
  <c r="S27" i="7" l="1"/>
  <c r="P28" i="7"/>
  <c r="R27" i="7"/>
  <c r="X26" i="7"/>
  <c r="W26" i="7"/>
  <c r="S28" i="7" l="1"/>
  <c r="P29" i="7"/>
  <c r="R28" i="7"/>
  <c r="X27" i="7"/>
  <c r="W27" i="7"/>
  <c r="W28" i="7" l="1"/>
  <c r="X28" i="7"/>
  <c r="S29" i="7"/>
  <c r="P30" i="7"/>
  <c r="R29" i="7"/>
  <c r="X29" i="7" l="1"/>
  <c r="W29" i="7"/>
  <c r="P31" i="7"/>
  <c r="S30" i="7"/>
  <c r="R30" i="7"/>
  <c r="X30" i="7" l="1"/>
  <c r="W30" i="7"/>
  <c r="S31" i="7"/>
  <c r="P32" i="7"/>
  <c r="R31" i="7"/>
  <c r="X31" i="7" l="1"/>
  <c r="W31" i="7"/>
  <c r="S32" i="7"/>
  <c r="P33" i="7"/>
  <c r="R32" i="7"/>
  <c r="W32" i="7" l="1"/>
  <c r="X32" i="7"/>
  <c r="S33" i="7"/>
  <c r="P34" i="7"/>
  <c r="R33" i="7"/>
  <c r="X33" i="7" l="1"/>
  <c r="W33" i="7"/>
  <c r="R34" i="7"/>
  <c r="S34" i="7"/>
  <c r="P35" i="7"/>
  <c r="S35" i="7" l="1"/>
  <c r="P36" i="7"/>
  <c r="R35" i="7"/>
  <c r="X34" i="7"/>
  <c r="W34" i="7"/>
  <c r="X35" i="7" l="1"/>
  <c r="W35" i="7"/>
  <c r="S36" i="7"/>
  <c r="P37" i="7"/>
  <c r="R36" i="7"/>
  <c r="W36" i="7" l="1"/>
  <c r="X36" i="7"/>
  <c r="S37" i="7"/>
  <c r="P38" i="7"/>
  <c r="R37" i="7"/>
  <c r="X37" i="7" l="1"/>
  <c r="W37" i="7"/>
  <c r="P39" i="7"/>
  <c r="R38" i="7"/>
  <c r="S38" i="7"/>
  <c r="X38" i="7" l="1"/>
  <c r="W38" i="7"/>
  <c r="S39" i="7"/>
  <c r="R39" i="7"/>
  <c r="X39" i="7" l="1"/>
  <c r="W39" i="7"/>
</calcChain>
</file>

<file path=xl/sharedStrings.xml><?xml version="1.0" encoding="utf-8"?>
<sst xmlns="http://schemas.openxmlformats.org/spreadsheetml/2006/main" count="23" uniqueCount="22">
  <si>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</si>
  <si>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</si>
  <si>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</si>
  <si>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</si>
  <si>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</si>
  <si>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</si>
  <si>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</si>
  <si>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fc[Hz]</t>
  </si>
  <si>
    <t>入力セル</t>
  </si>
  <si>
    <t>計算セル</t>
  </si>
  <si>
    <t>f[Hz]</t>
  </si>
  <si>
    <t>ω[rad/s]</t>
  </si>
  <si>
    <t>R1[Ω]</t>
  </si>
  <si>
    <t>L1[H]</t>
  </si>
  <si>
    <t>C1[F]</t>
  </si>
  <si>
    <t>θ[°]</t>
  </si>
  <si>
    <t>Vin[V]</t>
  </si>
  <si>
    <t>Vref[V]</t>
  </si>
  <si>
    <t>Vout[V]</t>
  </si>
  <si>
    <t>Gain[dB]</t>
  </si>
  <si>
    <t>Gain</t>
  </si>
  <si>
    <t>■LRC LPF 1次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</si>
</sst>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sz val="11"/>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8">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2" xfId="2" applyFont="1" applyFill="1" applyBorder="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3" borderId="2" xfId="2" applyNumberFormat="1" applyFont="1" applyFill="1" applyBorder="1" applyAlignment="1">
      <alignment shrinkToFit="1"/>
    </xf>
    <xf numFmtId="165" fontId="7" fillId="3" borderId="2" xfId="2" applyNumberFormat="1" applyFont="1" applyFill="1" applyBorder="1"/>
    <xf numFmtId="0" fontId="7" fillId="3" borderId="2" xfId="2" applyFont="1" applyFill="1" applyBorder="1"/>
    <xf numFmtId="0" fontId="5" fillId="2" borderId="2" xfId="2" applyFont="1" applyFill="1" applyBorder="1" applyAlignment="1">
      <alignment shrinkToFit="1"/>
    </xf>
    <xf numFmtId="165" fontId="5" fillId="3" borderId="2" xfId="2" applyNumberFormat="1" applyFont="1" applyFill="1" applyBorder="1" applyAlignment="1">
      <alignment shrinkToFit="1"/>
    </xf>
    <xf numFmtId="0" fontId="5" fillId="3" borderId="2" xfId="2" applyFont="1" applyFill="1" applyBorder="1" applyAlignment="1">
      <alignment shrinkToFit="1"/>
    </xf>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'LRC LPF 1次'!$R$14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'LRC LPF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'LRC LPF 1次'!$R$15:$R$39</c:f>
              <c:numCache>
                <c:formatCode>0.000</c:formatCode>
                <c:ptCount val="25"/>
                <c:pt idx="0">
                  <c:v>1.0000000019739212</c:v>
                </c:pt>
                <c:pt idx="1">
                  <c:v>1.0000000078956834</c:v>
                </c:pt>
                <c:pt idx="2">
                  <c:v>1.0000000241805305</c:v>
                </c:pt>
                <c:pt idx="3">
                  <c:v>1.0000000710611494</c:v>
                </c:pt>
                <c:pt idx="4">
                  <c:v>1.0000001973920685</c:v>
                </c:pt>
                <c:pt idx="5">
                  <c:v>1.0000007895680407</c:v>
                </c:pt>
                <c:pt idx="6">
                  <c:v>1.0000024180501548</c:v>
                </c:pt>
                <c:pt idx="7">
                  <c:v>1.0000071060899192</c:v>
                </c:pt>
                <c:pt idx="8">
                  <c:v>1.0000197390139574</c:v>
                </c:pt>
                <c:pt idx="9">
                  <c:v>1.000078953716395</c:v>
                </c:pt>
                <c:pt idx="10">
                  <c:v>1.0002417760234235</c:v>
                </c:pt>
                <c:pt idx="11">
                  <c:v>1.0007103577754075</c:v>
                </c:pt>
                <c:pt idx="12">
                  <c:v>1.0019719457093719</c:v>
                </c:pt>
                <c:pt idx="13">
                  <c:v>1.0078627719205233</c:v>
                </c:pt>
                <c:pt idx="14">
                  <c:v>1.0238371445445018</c:v>
                </c:pt>
                <c:pt idx="15">
                  <c:v>1.0671705610198423</c:v>
                </c:pt>
                <c:pt idx="16">
                  <c:v>1.1462717596400476</c:v>
                </c:pt>
                <c:pt idx="17">
                  <c:v>0.7227169301785249</c:v>
                </c:pt>
                <c:pt idx="18">
                  <c:v>0.22615512950750782</c:v>
                </c:pt>
                <c:pt idx="19">
                  <c:v>7.2782582360527481E-2</c:v>
                </c:pt>
                <c:pt idx="20">
                  <c:v>2.5648893191719375E-2</c:v>
                </c:pt>
                <c:pt idx="21">
                  <c:v>6.3525922745337306E-3</c:v>
                </c:pt>
                <c:pt idx="22">
                  <c:v>2.0699160003743193E-3</c:v>
                </c:pt>
                <c:pt idx="23">
                  <c:v>7.0386682728016087E-4</c:v>
                </c:pt>
                <c:pt idx="24">
                  <c:v>2.5333503826702354E-4</c:v>
                </c:pt>
              </c:numCache>
            </c:numRef>
          </c:yVal>
          <c:smooth val="1"/>
          <c:extLst>
            <c:ext xmlns:c16="http://schemas.microsoft.com/office/drawing/2014/chart" uri="{C3380CC4-5D6E-409C-BE32-E72D297353CC}">
              <c16:uniqueId val="{00000000-27E7-4EE8-81C2-4524C383C5A4}"/>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'LRC LPF 1次'!$S$14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'LRC LPF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'LRC LPF 1次'!$S$15:$S$39</c:f>
              <c:numCache>
                <c:formatCode>General</c:formatCode>
                <c:ptCount val="25"/>
                <c:pt idx="0">
                  <c:v>-5.7295779547172465E-4</c:v>
                </c:pt>
                <c:pt idx="1">
                  <c:v>-5.7295779583172465E-4</c:v>
                </c:pt>
                <c:pt idx="2">
                  <c:v>-5.7295779637172467E-4</c:v>
                </c:pt>
                <c:pt idx="3">
                  <c:v>-5.7295779727172468E-4</c:v>
                </c:pt>
                <c:pt idx="4">
                  <c:v>-5.729577987117246E-4</c:v>
                </c:pt>
                <c:pt idx="5">
                  <c:v>-5.7295780231172468E-4</c:v>
                </c:pt>
                <c:pt idx="6">
                  <c:v>-5.7295780771172489E-4</c:v>
                </c:pt>
                <c:pt idx="7">
                  <c:v>-5.729578167117254E-4</c:v>
                </c:pt>
                <c:pt idx="8">
                  <c:v>-5.7295783111172677E-4</c:v>
                </c:pt>
                <c:pt idx="9">
                  <c:v>-5.7295786711173368E-4</c:v>
                </c:pt>
                <c:pt idx="10">
                  <c:v>-5.7295792111175243E-4</c:v>
                </c:pt>
                <c:pt idx="11">
                  <c:v>-5.7295801111180596E-4</c:v>
                </c:pt>
                <c:pt idx="12">
                  <c:v>-5.7295815511195067E-4</c:v>
                </c:pt>
                <c:pt idx="13">
                  <c:v>-5.7295851511262924E-4</c:v>
                </c:pt>
                <c:pt idx="14">
                  <c:v>-5.7295905511449527E-4</c:v>
                </c:pt>
                <c:pt idx="15">
                  <c:v>-5.7295995511986747E-4</c:v>
                </c:pt>
                <c:pt idx="16">
                  <c:v>-5.7296139513434384E-4</c:v>
                </c:pt>
                <c:pt idx="17">
                  <c:v>-5.7296499520220279E-4</c:v>
                </c:pt>
                <c:pt idx="18">
                  <c:v>-5.7297039538881794E-4</c:v>
                </c:pt>
                <c:pt idx="19">
                  <c:v>-5.7297939592605381E-4</c:v>
                </c:pt>
                <c:pt idx="20">
                  <c:v>-5.7299379737380982E-4</c:v>
                </c:pt>
                <c:pt idx="21">
                  <c:v>-5.7302980416064147E-4</c:v>
                </c:pt>
                <c:pt idx="22">
                  <c:v>-5.7308382282665398E-4</c:v>
                </c:pt>
                <c:pt idx="23">
                  <c:v>-5.7317387657249456E-4</c:v>
                </c:pt>
                <c:pt idx="24">
                  <c:v>-5.7331802144857118E-4</c:v>
                </c:pt>
              </c:numCache>
            </c:numRef>
          </c:yVal>
          <c:smooth val="1"/>
          <c:extLst>
            <c:ext xmlns:c16="http://schemas.microsoft.com/office/drawing/2014/chart" uri="{C3380CC4-5D6E-409C-BE32-E72D297353CC}">
              <c16:uniqueId val="{00000001-27E7-4EE8-81C2-4524C383C5A4}"/>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6307349553336081"/>
          <c:y val="0.32082373924083485"/>
          <c:w val="0.19468932122971597"/>
          <c:h val="0.193817630401209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4E53A0E7-4B7F-44AB-A998-926952AB030D}"/>
                </a:ext>
              </a:extLst>
            </xdr:cNvPr>
            <xdr:cNvSpPr txBox="1"/>
          </xdr:nvSpPr>
          <xdr:spPr>
            <a:xfrm>
              <a:off x="114577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4E53A0E7-4B7F-44AB-A998-926952AB030D}"/>
                </a:ext>
              </a:extLst>
            </xdr:cNvPr>
            <xdr:cNvSpPr txBox="1"/>
          </xdr:nvSpPr>
          <xdr:spPr>
            <a:xfrm>
              <a:off x="114577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20</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81B3CAE1-5D46-47D0-8510-D5712734B4B8}"/>
                </a:ext>
              </a:extLst>
            </xdr:cNvPr>
            <xdr:cNvSpPr txBox="1"/>
          </xdr:nvSpPr>
          <xdr:spPr>
            <a:xfrm>
              <a:off x="114064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81B3CAE1-5D46-47D0-8510-D5712734B4B8}"/>
                </a:ext>
              </a:extLst>
            </xdr:cNvPr>
            <xdr:cNvSpPr txBox="1"/>
          </xdr:nvSpPr>
          <xdr:spPr>
            <a:xfrm>
              <a:off x="114064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4" name="グラフ 3">
          <a:extLst>
            <a:ext uri="{FF2B5EF4-FFF2-40B4-BE49-F238E27FC236}">
              <a16:creationId xmlns:a16="http://schemas.microsoft.com/office/drawing/2014/main" id="{E654FA68-1E7D-4113-8B07-FBED09349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148672</xdr:colOff>
      <xdr:row>9</xdr:row>
      <xdr:rowOff>185531</xdr:rowOff>
    </xdr:from>
    <xdr:ext cx="1292087" cy="389081"/>
    <mc:AlternateContent xmlns:mc="http://schemas.openxmlformats.org/markup-compatibility/2006">
      <mc:Choice xmlns:a14="http://schemas.microsoft.com/office/drawing/2010/main" Requires="a14">
        <xdr:sp macro="" textlink="">
          <xdr:nvSpPr>
            <xdr:cNvPr id="5" name="テキスト ボックス 4">
              <a:extLst>
                <a:ext uri="{FF2B5EF4-FFF2-40B4-BE49-F238E27FC236}">
                  <a16:creationId xmlns:a16="http://schemas.microsoft.com/office/drawing/2014/main" id="{3083BC6C-2758-41A5-9D00-004589B150E1}"/>
                </a:ext>
              </a:extLst>
            </xdr:cNvPr>
            <xdr:cNvSpPr txBox="1"/>
          </xdr:nvSpPr>
          <xdr:spPr>
            <a:xfrm>
              <a:off x="7025722" y="1985756"/>
              <a:ext cx="1292087" cy="38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sz="1100" b="0" i="1">
                            <a:latin typeface="Cambria Math" panose="02040503050406030204" pitchFamily="18" charset="0"/>
                            <a:ea typeface="Meiryo UI" panose="020B0604030504040204" pitchFamily="50" charset="-128"/>
                          </a:rPr>
                        </m:ctrlPr>
                      </m:sSubPr>
                      <m:e>
                        <m:r>
                          <a:rPr kumimoji="1" lang="en-US" sz="1100" b="0" i="1">
                            <a:latin typeface="Cambria Math" panose="02040503050406030204" pitchFamily="18" charset="0"/>
                            <a:ea typeface="Meiryo UI" panose="020B0604030504040204" pitchFamily="50" charset="-128"/>
                          </a:rPr>
                          <m:t>𝑓</m:t>
                        </m:r>
                      </m:e>
                      <m:sub>
                        <m:r>
                          <a:rPr kumimoji="1" lang="en-US" sz="1100" b="0" i="1">
                            <a:latin typeface="Cambria Math" panose="02040503050406030204" pitchFamily="18" charset="0"/>
                            <a:ea typeface="Meiryo UI" panose="020B0604030504040204" pitchFamily="50" charset="-128"/>
                          </a:rPr>
                          <m:t>𝑐</m:t>
                        </m:r>
                      </m:sub>
                    </m:sSub>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m:t>
                        </m:r>
                      </m:num>
                      <m:den>
                        <m:r>
                          <a:rPr kumimoji="1" lang="en-US" sz="1100" b="0" i="1">
                            <a:latin typeface="Cambria Math" panose="02040503050406030204" pitchFamily="18" charset="0"/>
                            <a:ea typeface="Meiryo UI" panose="020B0604030504040204" pitchFamily="50" charset="-128"/>
                          </a:rPr>
                          <m:t>2</m:t>
                        </m:r>
                        <m:r>
                          <a:rPr kumimoji="1" lang="en-US" sz="1100" b="0" i="1">
                            <a:latin typeface="Cambria Math" panose="02040503050406030204" pitchFamily="18" charset="0"/>
                            <a:ea typeface="Cambria Math" panose="02040503050406030204" pitchFamily="18" charset="0"/>
                          </a:rPr>
                          <m:t>𝜋</m:t>
                        </m:r>
                        <m:rad>
                          <m:radPr>
                            <m:degHide m:val="on"/>
                            <m:ctrlPr>
                              <a:rPr kumimoji="1" lang="en-US" sz="1100" b="0" i="1">
                                <a:latin typeface="Cambria Math" panose="02040503050406030204" pitchFamily="18" charset="0"/>
                                <a:ea typeface="Cambria Math" panose="02040503050406030204" pitchFamily="18" charset="0"/>
                              </a:rPr>
                            </m:ctrlPr>
                          </m:radPr>
                          <m:deg/>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e>
                        </m:rad>
                      </m:den>
                    </m:f>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5" name="テキスト ボックス 4">
              <a:extLst>
                <a:ext uri="{FF2B5EF4-FFF2-40B4-BE49-F238E27FC236}">
                  <a16:creationId xmlns:a16="http://schemas.microsoft.com/office/drawing/2014/main" id="{3083BC6C-2758-41A5-9D00-004589B150E1}"/>
                </a:ext>
              </a:extLst>
            </xdr:cNvPr>
            <xdr:cNvSpPr txBox="1"/>
          </xdr:nvSpPr>
          <xdr:spPr>
            <a:xfrm>
              <a:off x="7025722" y="1985756"/>
              <a:ext cx="1292087" cy="38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Meiryo UI" panose="020B0604030504040204" pitchFamily="50" charset="-128"/>
                </a:rPr>
                <a:t>𝑓_𝑐=1/(2</a:t>
              </a:r>
              <a:r>
                <a:rPr kumimoji="1" lang="en-US" sz="1100" b="0" i="0">
                  <a:latin typeface="Cambria Math" panose="02040503050406030204" pitchFamily="18" charset="0"/>
                  <a:ea typeface="Cambria Math" panose="02040503050406030204" pitchFamily="18" charset="0"/>
                </a:rPr>
                <a:t>𝜋√(</a:t>
              </a:r>
              <a:r>
                <a:rPr kumimoji="1" lang="en-US" sz="1100" b="0" i="0">
                  <a:solidFill>
                    <a:schemeClr val="dk1"/>
                  </a:solidFill>
                  <a:effectLst/>
                  <a:latin typeface="Cambria Math" panose="02040503050406030204" pitchFamily="18" charset="0"/>
                  <a:ea typeface="+mn-ea"/>
                  <a:cs typeface="+mn-cs"/>
                </a:rPr>
                <a:t>𝐿_1 𝐶_1 </a:t>
              </a:r>
              <a:r>
                <a:rPr kumimoji="1" lang="en-US" sz="1100" b="0" i="0">
                  <a:solidFill>
                    <a:schemeClr val="dk1"/>
                  </a:solidFill>
                  <a:effectLst/>
                  <a:latin typeface="Cambria Math" panose="02040503050406030204" pitchFamily="18" charset="0"/>
                  <a:ea typeface="Cambria Math" panose="02040503050406030204" pitchFamily="18" charset="0"/>
                  <a:cs typeface="+mn-cs"/>
                </a:rPr>
                <a:t>))</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twoCellAnchor>
    <xdr:from>
      <xdr:col>3</xdr:col>
      <xdr:colOff>466725</xdr:colOff>
      <xdr:row>3</xdr:row>
      <xdr:rowOff>38100</xdr:rowOff>
    </xdr:from>
    <xdr:to>
      <xdr:col>9</xdr:col>
      <xdr:colOff>254650</xdr:colOff>
      <xdr:row>11</xdr:row>
      <xdr:rowOff>147268</xdr:rowOff>
    </xdr:to>
    <xdr:grpSp>
      <xdr:nvGrpSpPr>
        <xdr:cNvPr id="6" name="グループ化 5">
          <a:extLst>
            <a:ext uri="{FF2B5EF4-FFF2-40B4-BE49-F238E27FC236}">
              <a16:creationId xmlns:a16="http://schemas.microsoft.com/office/drawing/2014/main" id="{C20F4B72-A7C2-4B1D-892F-4F0010188F93}"/>
            </a:ext>
          </a:extLst>
        </xdr:cNvPr>
        <xdr:cNvGrpSpPr/>
      </xdr:nvGrpSpPr>
      <xdr:grpSpPr>
        <a:xfrm>
          <a:off x="1066800" y="638175"/>
          <a:ext cx="3550300" cy="1709368"/>
          <a:chOff x="1275522" y="75868695"/>
          <a:chExt cx="3550300" cy="1709368"/>
        </a:xfrm>
      </xdr:grpSpPr>
      <xdr:pic>
        <xdr:nvPicPr>
          <xdr:cNvPr id="7" name="図 6">
            <a:extLst>
              <a:ext uri="{FF2B5EF4-FFF2-40B4-BE49-F238E27FC236}">
                <a16:creationId xmlns:a16="http://schemas.microsoft.com/office/drawing/2014/main" id="{CC57305F-0056-A45A-C894-2A9C38DD2474}"/>
              </a:ext>
            </a:extLst>
          </xdr:cNvPr>
          <xdr:cNvPicPr>
            <a:picLocks noChangeAspect="1"/>
          </xdr:cNvPicPr>
        </xdr:nvPicPr>
        <xdr:blipFill>
          <a:blip xmlns:r="http://schemas.openxmlformats.org/officeDocument/2006/relationships" r:embed="rId2"/>
          <a:stretch>
            <a:fillRect/>
          </a:stretch>
        </xdr:blipFill>
        <xdr:spPr>
          <a:xfrm>
            <a:off x="1557130" y="76042630"/>
            <a:ext cx="2953162" cy="1295581"/>
          </a:xfrm>
          <a:prstGeom prst="rect">
            <a:avLst/>
          </a:prstGeom>
        </xdr:spPr>
      </xdr:pic>
      <xdr:grpSp>
        <xdr:nvGrpSpPr>
          <xdr:cNvPr id="8" name="グループ化 7">
            <a:extLst>
              <a:ext uri="{FF2B5EF4-FFF2-40B4-BE49-F238E27FC236}">
                <a16:creationId xmlns:a16="http://schemas.microsoft.com/office/drawing/2014/main" id="{EAE45B38-ED99-074D-1BAF-4D40E60F3722}"/>
              </a:ext>
            </a:extLst>
          </xdr:cNvPr>
          <xdr:cNvGrpSpPr/>
        </xdr:nvGrpSpPr>
        <xdr:grpSpPr>
          <a:xfrm>
            <a:off x="1275522" y="75868695"/>
            <a:ext cx="3550300" cy="1709368"/>
            <a:chOff x="1462179" y="39400051"/>
            <a:chExt cx="3550300" cy="1709368"/>
          </a:xfrm>
        </xdr:grpSpPr>
        <mc:AlternateContent xmlns:mc="http://schemas.openxmlformats.org/markup-compatibility/2006">
          <mc:Choice xmlns:a14="http://schemas.microsoft.com/office/drawing/2010/main" Requires="a14">
            <xdr:sp macro="" textlink="">
              <xdr:nvSpPr>
                <xdr:cNvPr id="10" name="テキスト ボックス 9">
                  <a:extLst>
                    <a:ext uri="{FF2B5EF4-FFF2-40B4-BE49-F238E27FC236}">
                      <a16:creationId xmlns:a16="http://schemas.microsoft.com/office/drawing/2014/main" id="{A68B153D-CAF0-7DB8-1BDA-B0CC51B1231B}"/>
                    </a:ext>
                  </a:extLst>
                </xdr:cNvPr>
                <xdr:cNvSpPr txBox="1"/>
              </xdr:nvSpPr>
              <xdr:spPr>
                <a:xfrm>
                  <a:off x="2496833" y="40847783"/>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10" name="テキスト ボックス 9">
                  <a:extLst>
                    <a:ext uri="{FF2B5EF4-FFF2-40B4-BE49-F238E27FC236}">
                      <a16:creationId xmlns:a16="http://schemas.microsoft.com/office/drawing/2014/main" id="{A68B153D-CAF0-7DB8-1BDA-B0CC51B1231B}"/>
                    </a:ext>
                  </a:extLst>
                </xdr:cNvPr>
                <xdr:cNvSpPr txBox="1"/>
              </xdr:nvSpPr>
              <xdr:spPr>
                <a:xfrm>
                  <a:off x="2496833" y="40847783"/>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11" name="直線コネクタ 10">
              <a:extLst>
                <a:ext uri="{FF2B5EF4-FFF2-40B4-BE49-F238E27FC236}">
                  <a16:creationId xmlns:a16="http://schemas.microsoft.com/office/drawing/2014/main" id="{8823E9B5-E5FE-564F-E33C-5712F506D5FD}"/>
                </a:ext>
              </a:extLst>
            </xdr:cNvPr>
            <xdr:cNvCxnSpPr/>
          </xdr:nvCxnSpPr>
          <xdr:spPr bwMode="auto">
            <a:xfrm>
              <a:off x="4568945" y="39826437"/>
              <a:ext cx="0" cy="965412"/>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037F1B75-8C41-BFC6-0A25-217E60E22DDE}"/>
                    </a:ext>
                  </a:extLst>
                </xdr:cNvPr>
                <xdr:cNvSpPr txBox="1"/>
              </xdr:nvSpPr>
              <xdr:spPr>
                <a:xfrm rot="16200000">
                  <a:off x="3788137" y="40172243"/>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037F1B75-8C41-BFC6-0A25-217E60E22DDE}"/>
                    </a:ext>
                  </a:extLst>
                </xdr:cNvPr>
                <xdr:cNvSpPr txBox="1"/>
              </xdr:nvSpPr>
              <xdr:spPr>
                <a:xfrm rot="16200000">
                  <a:off x="3788137" y="40172243"/>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3" name="直線コネクタ 12">
              <a:extLst>
                <a:ext uri="{FF2B5EF4-FFF2-40B4-BE49-F238E27FC236}">
                  <a16:creationId xmlns:a16="http://schemas.microsoft.com/office/drawing/2014/main" id="{3F19B0B2-088F-924B-69BB-9E1ABDA816D3}"/>
                </a:ext>
              </a:extLst>
            </xdr:cNvPr>
            <xdr:cNvCxnSpPr/>
          </xdr:nvCxnSpPr>
          <xdr:spPr bwMode="auto">
            <a:xfrm>
              <a:off x="1846266" y="39839347"/>
              <a:ext cx="0" cy="917115"/>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8F5D759B-778B-89A2-8C89-97C5BA5D15D0}"/>
                    </a:ext>
                  </a:extLst>
                </xdr:cNvPr>
                <xdr:cNvSpPr txBox="1"/>
              </xdr:nvSpPr>
              <xdr:spPr>
                <a:xfrm rot="16200000">
                  <a:off x="1253280" y="40151613"/>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8F5D759B-778B-89A2-8C89-97C5BA5D15D0}"/>
                    </a:ext>
                  </a:extLst>
                </xdr:cNvPr>
                <xdr:cNvSpPr txBox="1"/>
              </xdr:nvSpPr>
              <xdr:spPr>
                <a:xfrm rot="16200000">
                  <a:off x="1253280" y="40151613"/>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C6EE7F25-1A91-D0CF-558B-2C3E9B83A818}"/>
                    </a:ext>
                  </a:extLst>
                </xdr:cNvPr>
                <xdr:cNvSpPr txBox="1"/>
              </xdr:nvSpPr>
              <xdr:spPr>
                <a:xfrm>
                  <a:off x="4553338" y="39460205"/>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C6EE7F25-1A91-D0CF-558B-2C3E9B83A818}"/>
                    </a:ext>
                  </a:extLst>
                </xdr:cNvPr>
                <xdr:cNvSpPr txBox="1"/>
              </xdr:nvSpPr>
              <xdr:spPr>
                <a:xfrm>
                  <a:off x="4553338" y="39460205"/>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A4D5F1F7-2669-D358-0AF3-FE754DEC593C}"/>
                    </a:ext>
                  </a:extLst>
                </xdr:cNvPr>
                <xdr:cNvSpPr txBox="1"/>
              </xdr:nvSpPr>
              <xdr:spPr>
                <a:xfrm>
                  <a:off x="1462179" y="394335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A4D5F1F7-2669-D358-0AF3-FE754DEC593C}"/>
                    </a:ext>
                  </a:extLst>
                </xdr:cNvPr>
                <xdr:cNvSpPr txBox="1"/>
              </xdr:nvSpPr>
              <xdr:spPr>
                <a:xfrm>
                  <a:off x="1462179" y="394335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87AA66FD-C873-E545-6221-28A4F469FDE5}"/>
                    </a:ext>
                  </a:extLst>
                </xdr:cNvPr>
                <xdr:cNvSpPr txBox="1"/>
              </xdr:nvSpPr>
              <xdr:spPr>
                <a:xfrm>
                  <a:off x="2553273" y="4014580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87AA66FD-C873-E545-6221-28A4F469FDE5}"/>
                    </a:ext>
                  </a:extLst>
                </xdr:cNvPr>
                <xdr:cNvSpPr txBox="1"/>
              </xdr:nvSpPr>
              <xdr:spPr>
                <a:xfrm>
                  <a:off x="2553273" y="4014580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49FA776C-9155-F124-EA07-1DB3C038F6D4}"/>
                    </a:ext>
                  </a:extLst>
                </xdr:cNvPr>
                <xdr:cNvSpPr txBox="1"/>
              </xdr:nvSpPr>
              <xdr:spPr>
                <a:xfrm>
                  <a:off x="2095500" y="39400051"/>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𝐿</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49FA776C-9155-F124-EA07-1DB3C038F6D4}"/>
                    </a:ext>
                  </a:extLst>
                </xdr:cNvPr>
                <xdr:cNvSpPr txBox="1"/>
              </xdr:nvSpPr>
              <xdr:spPr>
                <a:xfrm>
                  <a:off x="2095500" y="39400051"/>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𝐿_1</a:t>
                  </a:r>
                  <a:endParaRPr kumimoji="1" lang="ja-JP" altLang="en-US" sz="1100"/>
                </a:p>
              </xdr:txBody>
            </xdr:sp>
          </mc:Fallback>
        </mc:AlternateContent>
      </xdr:grpSp>
      <mc:AlternateContent xmlns:mc="http://schemas.openxmlformats.org/markup-compatibility/2006">
        <mc:Choice xmlns:a14="http://schemas.microsoft.com/office/drawing/2010/main" Requires="a14">
          <xdr:sp macro="" textlink="">
            <xdr:nvSpPr>
              <xdr:cNvPr id="9" name="テキスト ボックス 8">
                <a:extLst>
                  <a:ext uri="{FF2B5EF4-FFF2-40B4-BE49-F238E27FC236}">
                    <a16:creationId xmlns:a16="http://schemas.microsoft.com/office/drawing/2014/main" id="{4A094A0F-9C14-D6C2-ED9D-98B389455844}"/>
                  </a:ext>
                </a:extLst>
              </xdr:cNvPr>
              <xdr:cNvSpPr txBox="1"/>
            </xdr:nvSpPr>
            <xdr:spPr>
              <a:xfrm>
                <a:off x="3048000" y="7666382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9" name="テキスト ボックス 8">
                <a:extLst>
                  <a:ext uri="{FF2B5EF4-FFF2-40B4-BE49-F238E27FC236}">
                    <a16:creationId xmlns:a16="http://schemas.microsoft.com/office/drawing/2014/main" id="{4A094A0F-9C14-D6C2-ED9D-98B389455844}"/>
                  </a:ext>
                </a:extLst>
              </xdr:cNvPr>
              <xdr:cNvSpPr txBox="1"/>
            </xdr:nvSpPr>
            <xdr:spPr>
              <a:xfrm>
                <a:off x="3048000" y="7666382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xdr:grpSp>
    <xdr:clientData/>
  </xdr:twoCellAnchor>
  <xdr:oneCellAnchor>
    <xdr:from>
      <xdr:col>12</xdr:col>
      <xdr:colOff>198782</xdr:colOff>
      <xdr:row>2</xdr:row>
      <xdr:rowOff>0</xdr:rowOff>
    </xdr:from>
    <xdr:ext cx="3414091" cy="758770"/>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BEF4D569-29F7-4781-8813-13ADD9EDDFD4}"/>
                </a:ext>
              </a:extLst>
            </xdr:cNvPr>
            <xdr:cNvSpPr txBox="1"/>
          </xdr:nvSpPr>
          <xdr:spPr>
            <a:xfrm>
              <a:off x="6418607" y="400050"/>
              <a:ext cx="3414091" cy="758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dk1"/>
                        </a:solidFill>
                        <a:effectLst/>
                        <a:latin typeface="Cambria Math" panose="02040503050406030204" pitchFamily="18" charset="0"/>
                        <a:ea typeface="+mn-ea"/>
                        <a:cs typeface="+mn-cs"/>
                      </a:rPr>
                      <m:t>𝐺𝑎𝑖𝑛</m:t>
                    </m:r>
                    <m:r>
                      <a:rPr kumimoji="1" lang="en-US" sz="1100" b="0" i="1">
                        <a:solidFill>
                          <a:schemeClr val="dk1"/>
                        </a:solidFill>
                        <a:effectLst/>
                        <a:latin typeface="Cambria Math" panose="02040503050406030204" pitchFamily="18" charset="0"/>
                        <a:ea typeface="+mn-ea"/>
                        <a:cs typeface="+mn-cs"/>
                      </a:rPr>
                      <m:t>=</m:t>
                    </m:r>
                    <m:d>
                      <m:dPr>
                        <m:begChr m:val="|"/>
                        <m:endChr m:val="|"/>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𝑜𝑢𝑡</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𝑖𝑛</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den>
                        </m:f>
                      </m:e>
                    </m:d>
                    <m:r>
                      <a:rPr kumimoji="1" lang="en-US" sz="1100" b="0" i="1">
                        <a:solidFill>
                          <a:schemeClr val="dk1"/>
                        </a:solidFill>
                        <a:effectLst/>
                        <a:latin typeface="Cambria Math" panose="02040503050406030204" pitchFamily="18" charset="0"/>
                        <a:ea typeface="+mn-ea"/>
                        <a:cs typeface="+mn-cs"/>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rad>
                              <m:radPr>
                                <m:degHide m:val="on"/>
                                <m:ctrlPr>
                                  <a:rPr kumimoji="1" lang="en-US" sz="1100" b="0" i="1">
                                    <a:solidFill>
                                      <a:schemeClr val="dk1"/>
                                    </a:solidFill>
                                    <a:effectLst/>
                                    <a:latin typeface="Cambria Math" panose="02040503050406030204" pitchFamily="18" charset="0"/>
                                    <a:ea typeface="+mn-ea"/>
                                    <a:cs typeface="+mn-cs"/>
                                  </a:rPr>
                                </m:ctrlPr>
                              </m:radPr>
                              <m:deg/>
                              <m:e>
                                <m:sSup>
                                  <m:sSupPr>
                                    <m:ctrlPr>
                                      <a:rPr kumimoji="1" lang="en-US" sz="1100" b="0" i="1">
                                        <a:solidFill>
                                          <a:schemeClr val="dk1"/>
                                        </a:solidFill>
                                        <a:effectLst/>
                                        <a:latin typeface="Cambria Math" panose="02040503050406030204" pitchFamily="18" charset="0"/>
                                        <a:ea typeface="+mn-ea"/>
                                        <a:cs typeface="+mn-cs"/>
                                      </a:rPr>
                                    </m:ctrlPr>
                                  </m:sSupPr>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den>
                                        </m:f>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e>
                                    </m:d>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num>
                                  <m:den>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den>
                                </m:f>
                              </m:e>
                            </m:rad>
                          </m:den>
                        </m:f>
                      </m:e>
                    </m:d>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19" name="テキスト ボックス 18">
              <a:extLst>
                <a:ext uri="{FF2B5EF4-FFF2-40B4-BE49-F238E27FC236}">
                  <a16:creationId xmlns:a16="http://schemas.microsoft.com/office/drawing/2014/main" id="{BEF4D569-29F7-4781-8813-13ADD9EDDFD4}"/>
                </a:ext>
              </a:extLst>
            </xdr:cNvPr>
            <xdr:cNvSpPr txBox="1"/>
          </xdr:nvSpPr>
          <xdr:spPr>
            <a:xfrm>
              <a:off x="6418607" y="400050"/>
              <a:ext cx="3414091" cy="758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r>
                <a:rPr kumimoji="1" lang="en-US" sz="1100" b="0" i="0">
                  <a:solidFill>
                    <a:schemeClr val="dk1"/>
                  </a:solidFill>
                  <a:effectLst/>
                  <a:latin typeface="Cambria Math" panose="02040503050406030204" pitchFamily="18" charset="0"/>
                  <a:ea typeface="+mn-ea"/>
                  <a:cs typeface="+mn-cs"/>
                </a:rPr>
                <a:t>𝐺𝑎𝑖𝑛=|(𝑉_𝑜𝑢𝑡−𝑉_𝑟𝑒𝑓)/(𝑉_𝑖𝑛−𝑉_𝑟𝑒𝑓 )|=(1/(𝐿_1 𝐶_1 √((1/(𝐿_1 𝐶_1 )−𝜔^2 )^2+𝜔^2/(〖𝑅_1〗^2 〖𝐶_1〗^2 ))))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12</xdr:col>
      <xdr:colOff>9525</xdr:colOff>
      <xdr:row>6</xdr:row>
      <xdr:rowOff>56320</xdr:rowOff>
    </xdr:from>
    <xdr:ext cx="2443370" cy="455542"/>
    <mc:AlternateContent xmlns:mc="http://schemas.openxmlformats.org/markup-compatibility/2006">
      <mc:Choice xmlns:a14="http://schemas.microsoft.com/office/drawing/2010/main" Requires="a14">
        <xdr:sp macro="" textlink="">
          <xdr:nvSpPr>
            <xdr:cNvPr id="20" name="テキスト ボックス 19">
              <a:extLst>
                <a:ext uri="{FF2B5EF4-FFF2-40B4-BE49-F238E27FC236}">
                  <a16:creationId xmlns:a16="http://schemas.microsoft.com/office/drawing/2014/main" id="{6F079078-DC39-4E87-BABD-FAD301658890}"/>
                </a:ext>
              </a:extLst>
            </xdr:cNvPr>
            <xdr:cNvSpPr txBox="1"/>
          </xdr:nvSpPr>
          <xdr:spPr>
            <a:xfrm>
              <a:off x="6229350" y="1256470"/>
              <a:ext cx="2443370" cy="45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latin typeface="Cambria Math" panose="02040503050406030204" pitchFamily="18" charset="0"/>
                        <a:ea typeface="Cambria Math" panose="02040503050406030204" pitchFamily="18" charset="0"/>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180</m:t>
                        </m:r>
                      </m:num>
                      <m:den>
                        <m:r>
                          <a:rPr kumimoji="1" lang="en-US" sz="1100" b="0" i="1">
                            <a:solidFill>
                              <a:schemeClr val="dk1"/>
                            </a:solidFill>
                            <a:effectLst/>
                            <a:latin typeface="Cambria Math" panose="02040503050406030204" pitchFamily="18" charset="0"/>
                            <a:ea typeface="+mn-ea"/>
                            <a:cs typeface="+mn-cs"/>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𝜔</m:t>
                                </m:r>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20" name="テキスト ボックス 19">
              <a:extLst>
                <a:ext uri="{FF2B5EF4-FFF2-40B4-BE49-F238E27FC236}">
                  <a16:creationId xmlns:a16="http://schemas.microsoft.com/office/drawing/2014/main" id="{6F079078-DC39-4E87-BABD-FAD301658890}"/>
                </a:ext>
              </a:extLst>
            </xdr:cNvPr>
            <xdr:cNvSpPr txBox="1"/>
          </xdr:nvSpPr>
          <xdr:spPr>
            <a:xfrm>
              <a:off x="6229350" y="1256470"/>
              <a:ext cx="2443370" cy="45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180/𝜋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((−𝐿_1)/(𝑅_1−𝐿_1 𝐶_1 𝑅_1 𝜔))</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97;&#12483;&#1247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ッシブF"/>
      <sheetName val="RC LPF 1次"/>
      <sheetName val="RC LPF 2次"/>
      <sheetName val="LR LPF 1次"/>
      <sheetName val="RLC LPF 1次 "/>
      <sheetName val="LRC LPF 1次"/>
      <sheetName val="RC HPF 1次"/>
      <sheetName val="RC HPF 2次"/>
      <sheetName val="LR HPF 1次"/>
      <sheetName val="RLC HPF 1次"/>
      <sheetName val="RC BPF 1次"/>
      <sheetName val="RLC BPF 1次"/>
      <sheetName val="RLC BEF 1次"/>
    </sheetNames>
    <sheetDataSet>
      <sheetData sheetId="0"/>
      <sheetData sheetId="1">
        <row r="14">
          <cell r="R14" t="str">
            <v>Gain[-]</v>
          </cell>
          <cell r="S14" t="str">
            <v>θ[°]</v>
          </cell>
        </row>
        <row r="15">
          <cell r="M15">
            <v>1</v>
          </cell>
          <cell r="R15">
            <v>0.9999999980260792</v>
          </cell>
          <cell r="S15">
            <v>-3.5999999952625907E-3</v>
          </cell>
        </row>
        <row r="16">
          <cell r="M16">
            <v>2</v>
          </cell>
          <cell r="R16">
            <v>0.99999999210431667</v>
          </cell>
          <cell r="S16">
            <v>-7.1999999621007206E-3</v>
          </cell>
        </row>
        <row r="17">
          <cell r="M17">
            <v>3.5</v>
          </cell>
          <cell r="R17">
            <v>0.99999997581947009</v>
          </cell>
          <cell r="S17">
            <v>-1.2599999796883548E-2</v>
          </cell>
        </row>
        <row r="18">
          <cell r="M18">
            <v>6</v>
          </cell>
          <cell r="R18">
            <v>0.99999992893885581</v>
          </cell>
          <cell r="S18">
            <v>-2.1599998976719503E-2</v>
          </cell>
        </row>
        <row r="19">
          <cell r="M19">
            <v>10</v>
          </cell>
          <cell r="R19">
            <v>0.9999998026079705</v>
          </cell>
          <cell r="S19">
            <v>-3.5999995262591018E-2</v>
          </cell>
        </row>
        <row r="20">
          <cell r="M20">
            <v>20</v>
          </cell>
          <cell r="R20">
            <v>0.99999921043258311</v>
          </cell>
          <cell r="S20">
            <v>-7.1999962100755016E-2</v>
          </cell>
        </row>
        <row r="21">
          <cell r="M21">
            <v>35</v>
          </cell>
          <cell r="R21">
            <v>0.99999758195569222</v>
          </cell>
          <cell r="S21">
            <v>-0.12599979688413079</v>
          </cell>
        </row>
        <row r="22">
          <cell r="M22">
            <v>60</v>
          </cell>
          <cell r="R22">
            <v>0.99999289396057567</v>
          </cell>
          <cell r="S22">
            <v>-0.21599897672814147</v>
          </cell>
        </row>
        <row r="23">
          <cell r="M23">
            <v>100</v>
          </cell>
          <cell r="R23">
            <v>0.99998026137563323</v>
          </cell>
          <cell r="S23">
            <v>-0.35999526270209958</v>
          </cell>
        </row>
        <row r="24">
          <cell r="M24">
            <v>200</v>
          </cell>
          <cell r="R24">
            <v>0.99992105251483365</v>
          </cell>
          <cell r="S24">
            <v>-0.71996210430958363</v>
          </cell>
        </row>
        <row r="25">
          <cell r="M25">
            <v>350</v>
          </cell>
          <cell r="R25">
            <v>0.99975828236155284</v>
          </cell>
          <cell r="S25">
            <v>-1.2597969424586393</v>
          </cell>
        </row>
        <row r="26">
          <cell r="M26">
            <v>600</v>
          </cell>
          <cell r="R26">
            <v>0.99929014504023606</v>
          </cell>
          <cell r="S26">
            <v>-2.158977591116821</v>
          </cell>
        </row>
        <row r="27">
          <cell r="M27">
            <v>1000</v>
          </cell>
          <cell r="R27">
            <v>0.99803190450364476</v>
          </cell>
          <cell r="S27">
            <v>-3.5952737798681755</v>
          </cell>
        </row>
        <row r="28">
          <cell r="M28">
            <v>2000</v>
          </cell>
          <cell r="R28">
            <v>0.99219661539359161</v>
          </cell>
          <cell r="S28">
            <v>-7.1624558067258226</v>
          </cell>
        </row>
        <row r="29">
          <cell r="M29">
            <v>3500</v>
          </cell>
          <cell r="R29">
            <v>0.9766626038980073</v>
          </cell>
          <cell r="S29">
            <v>-12.402581073121405</v>
          </cell>
        </row>
        <row r="30">
          <cell r="M30">
            <v>6000</v>
          </cell>
          <cell r="R30">
            <v>0.93571522027870491</v>
          </cell>
          <cell r="S30">
            <v>-20.65599738233966</v>
          </cell>
        </row>
        <row r="31">
          <cell r="M31">
            <v>10000</v>
          </cell>
          <cell r="R31">
            <v>0.84673301596483042</v>
          </cell>
          <cell r="S31">
            <v>-32.141907635342058</v>
          </cell>
        </row>
        <row r="32">
          <cell r="M32">
            <v>20000</v>
          </cell>
          <cell r="R32">
            <v>0.6226769922994998</v>
          </cell>
          <cell r="S32">
            <v>-51.48811274603343</v>
          </cell>
        </row>
        <row r="33">
          <cell r="M33">
            <v>35000</v>
          </cell>
          <cell r="R33">
            <v>0.41394096571269351</v>
          </cell>
          <cell r="S33">
            <v>-65.547358259887218</v>
          </cell>
        </row>
        <row r="34">
          <cell r="M34">
            <v>60000</v>
          </cell>
          <cell r="R34">
            <v>0.2563914589565538</v>
          </cell>
          <cell r="S34">
            <v>-75.143948719088201</v>
          </cell>
        </row>
        <row r="35">
          <cell r="M35">
            <v>100000</v>
          </cell>
          <cell r="R35">
            <v>0.15717672547758985</v>
          </cell>
          <cell r="S35">
            <v>-80.956938920962315</v>
          </cell>
        </row>
        <row r="36">
          <cell r="M36">
            <v>200000</v>
          </cell>
          <cell r="R36">
            <v>7.932669684365852E-2</v>
          </cell>
          <cell r="S36">
            <v>-85.450134690878912</v>
          </cell>
        </row>
        <row r="37">
          <cell r="M37">
            <v>350000</v>
          </cell>
          <cell r="R37">
            <v>4.5425899770172001E-2</v>
          </cell>
          <cell r="S37">
            <v>-87.396391708852761</v>
          </cell>
        </row>
        <row r="38">
          <cell r="M38">
            <v>600000</v>
          </cell>
          <cell r="R38">
            <v>2.6516496729203563E-2</v>
          </cell>
          <cell r="S38">
            <v>-88.480538552671376</v>
          </cell>
        </row>
        <row r="39">
          <cell r="M39">
            <v>1000000</v>
          </cell>
          <cell r="R39">
            <v>1.5913478971147695E-2</v>
          </cell>
          <cell r="S39">
            <v>-89.088186330386165</v>
          </cell>
        </row>
      </sheetData>
      <sheetData sheetId="2">
        <row r="14">
          <cell r="S14" t="str">
            <v>Gain[-]</v>
          </cell>
          <cell r="T14" t="str">
            <v>θ[°]</v>
          </cell>
        </row>
        <row r="15">
          <cell r="M15">
            <v>1</v>
          </cell>
          <cell r="S15">
            <v>0.99968924842614826</v>
          </cell>
          <cell r="T15">
            <v>1.6197123071026802</v>
          </cell>
        </row>
        <row r="16">
          <cell r="M16">
            <v>2</v>
          </cell>
          <cell r="S16">
            <v>0.99875868186181815</v>
          </cell>
          <cell r="T16">
            <v>3.2377009668647192</v>
          </cell>
        </row>
        <row r="17">
          <cell r="M17">
            <v>3.5</v>
          </cell>
          <cell r="S17">
            <v>0.99621260016390278</v>
          </cell>
          <cell r="T17">
            <v>5.6577154331180148</v>
          </cell>
        </row>
        <row r="18">
          <cell r="M18">
            <v>6</v>
          </cell>
          <cell r="S18">
            <v>0.98898738090477922</v>
          </cell>
          <cell r="T18">
            <v>9.658638181960594</v>
          </cell>
        </row>
        <row r="19">
          <cell r="M19">
            <v>10</v>
          </cell>
          <cell r="S19">
            <v>0.9702532709971563</v>
          </cell>
          <cell r="T19">
            <v>15.92224837812104</v>
          </cell>
        </row>
        <row r="20">
          <cell r="M20">
            <v>20</v>
          </cell>
          <cell r="S20">
            <v>0.89443561564735019</v>
          </cell>
          <cell r="T20">
            <v>30.383902998032173</v>
          </cell>
        </row>
        <row r="21">
          <cell r="M21">
            <v>35</v>
          </cell>
          <cell r="S21">
            <v>0.75089829018454457</v>
          </cell>
          <cell r="T21">
            <v>47.995323974794381</v>
          </cell>
        </row>
        <row r="22">
          <cell r="M22">
            <v>60</v>
          </cell>
          <cell r="S22">
            <v>0.54711976289089947</v>
          </cell>
          <cell r="T22">
            <v>68.150833973305978</v>
          </cell>
        </row>
        <row r="23">
          <cell r="M23">
            <v>100</v>
          </cell>
          <cell r="S23">
            <v>0.35340180467193538</v>
          </cell>
          <cell r="T23">
            <v>87.736940856607617</v>
          </cell>
        </row>
        <row r="24">
          <cell r="M24">
            <v>200</v>
          </cell>
          <cell r="S24">
            <v>0.16117375843385975</v>
          </cell>
          <cell r="T24">
            <v>114.29821009296229</v>
          </cell>
        </row>
        <row r="25">
          <cell r="M25">
            <v>350</v>
          </cell>
          <cell r="S25">
            <v>7.1507047703247256E-2</v>
          </cell>
          <cell r="T25">
            <v>134.95718732351065</v>
          </cell>
        </row>
        <row r="26">
          <cell r="M26">
            <v>600</v>
          </cell>
          <cell r="S26">
            <v>2.831368403558986E-2</v>
          </cell>
          <cell r="T26">
            <v>151.29302116287784</v>
          </cell>
        </row>
        <row r="27">
          <cell r="M27">
            <v>1000</v>
          </cell>
          <cell r="S27">
            <v>1.0838287995385274E-2</v>
          </cell>
          <cell r="T27">
            <v>162.15485781426204</v>
          </cell>
        </row>
        <row r="28">
          <cell r="M28">
            <v>2000</v>
          </cell>
          <cell r="S28">
            <v>2.7871450541770465E-3</v>
          </cell>
          <cell r="T28">
            <v>170.93183910976293</v>
          </cell>
        </row>
        <row r="29">
          <cell r="M29">
            <v>3500</v>
          </cell>
          <cell r="S29">
            <v>9.1607075838801705E-4</v>
          </cell>
          <cell r="T29">
            <v>174.79873793624247</v>
          </cell>
        </row>
        <row r="30">
          <cell r="M30">
            <v>6000</v>
          </cell>
          <cell r="S30">
            <v>3.1237797063642396E-4</v>
          </cell>
          <cell r="T30">
            <v>176.96226316477333</v>
          </cell>
        </row>
        <row r="31">
          <cell r="M31">
            <v>10000</v>
          </cell>
          <cell r="S31">
            <v>1.1253475924163072E-4</v>
          </cell>
          <cell r="T31">
            <v>178.17662914429195</v>
          </cell>
        </row>
        <row r="32">
          <cell r="M32">
            <v>20000</v>
          </cell>
          <cell r="S32">
            <v>2.8142001183517469E-5</v>
          </cell>
          <cell r="T32">
            <v>179.0881606712079</v>
          </cell>
        </row>
        <row r="33">
          <cell r="M33">
            <v>35000</v>
          </cell>
          <cell r="S33">
            <v>9.1898344447445162E-6</v>
          </cell>
          <cell r="T33">
            <v>179.47892920421418</v>
          </cell>
        </row>
        <row r="34">
          <cell r="M34">
            <v>60000</v>
          </cell>
          <cell r="S34">
            <v>3.1271627987803844E-6</v>
          </cell>
          <cell r="T34">
            <v>179.69603835015641</v>
          </cell>
        </row>
        <row r="35">
          <cell r="M35">
            <v>100000</v>
          </cell>
          <cell r="S35">
            <v>1.125786493466555E-6</v>
          </cell>
          <cell r="T35">
            <v>179.8176222800812</v>
          </cell>
        </row>
        <row r="36">
          <cell r="M36">
            <v>200000</v>
          </cell>
          <cell r="S36">
            <v>2.8144745509533451E-7</v>
          </cell>
          <cell r="T36">
            <v>179.90881098605175</v>
          </cell>
        </row>
        <row r="37">
          <cell r="M37">
            <v>350000</v>
          </cell>
          <cell r="S37">
            <v>9.1901270795404288E-8</v>
          </cell>
          <cell r="T37">
            <v>179.94789197227581</v>
          </cell>
        </row>
        <row r="38">
          <cell r="M38">
            <v>600000</v>
          </cell>
          <cell r="S38">
            <v>3.1271966837204909E-8</v>
          </cell>
          <cell r="T38">
            <v>179.96960364680839</v>
          </cell>
        </row>
        <row r="39">
          <cell r="M39">
            <v>1000000</v>
          </cell>
          <cell r="S39">
            <v>1.1257908850001286E-8</v>
          </cell>
          <cell r="T39">
            <v>179.98176218735503</v>
          </cell>
        </row>
      </sheetData>
      <sheetData sheetId="3">
        <row r="14">
          <cell r="R14" t="str">
            <v>Gain</v>
          </cell>
          <cell r="S14" t="str">
            <v>θ[°]</v>
          </cell>
        </row>
        <row r="15">
          <cell r="M15">
            <v>1</v>
          </cell>
          <cell r="R15">
            <v>0.99999980260797039</v>
          </cell>
          <cell r="S15">
            <v>-32.141907635342058</v>
          </cell>
        </row>
        <row r="16">
          <cell r="M16">
            <v>2</v>
          </cell>
          <cell r="R16">
            <v>0.999999210432583</v>
          </cell>
          <cell r="S16">
            <v>-51.488112746033423</v>
          </cell>
        </row>
        <row r="17">
          <cell r="M17">
            <v>3.5</v>
          </cell>
          <cell r="R17">
            <v>0.99999758195569199</v>
          </cell>
          <cell r="S17">
            <v>-65.547358259887218</v>
          </cell>
        </row>
        <row r="18">
          <cell r="M18">
            <v>6</v>
          </cell>
          <cell r="R18">
            <v>0.99999289396057556</v>
          </cell>
          <cell r="S18">
            <v>-75.143948719088201</v>
          </cell>
        </row>
        <row r="19">
          <cell r="M19">
            <v>10</v>
          </cell>
          <cell r="R19">
            <v>0.99998026137563323</v>
          </cell>
          <cell r="S19">
            <v>-80.956938920962315</v>
          </cell>
        </row>
        <row r="20">
          <cell r="M20">
            <v>20</v>
          </cell>
          <cell r="R20">
            <v>0.99992105251483365</v>
          </cell>
          <cell r="S20">
            <v>-85.450134690878912</v>
          </cell>
        </row>
        <row r="21">
          <cell r="M21">
            <v>35</v>
          </cell>
          <cell r="R21">
            <v>0.99975828236155284</v>
          </cell>
          <cell r="S21">
            <v>-87.396391708852761</v>
          </cell>
        </row>
        <row r="22">
          <cell r="M22">
            <v>60</v>
          </cell>
          <cell r="R22">
            <v>0.99929014504023617</v>
          </cell>
          <cell r="S22">
            <v>-88.480538552671376</v>
          </cell>
        </row>
        <row r="23">
          <cell r="M23">
            <v>100</v>
          </cell>
          <cell r="R23">
            <v>0.99803190450364498</v>
          </cell>
          <cell r="S23">
            <v>-89.088186330386165</v>
          </cell>
        </row>
        <row r="24">
          <cell r="M24">
            <v>200</v>
          </cell>
          <cell r="R24">
            <v>0.99219661539359161</v>
          </cell>
          <cell r="S24">
            <v>-89.544064297602176</v>
          </cell>
        </row>
        <row r="25">
          <cell r="M25">
            <v>350</v>
          </cell>
          <cell r="R25">
            <v>0.9766626038980073</v>
          </cell>
          <cell r="S25">
            <v>-89.739461609267494</v>
          </cell>
        </row>
        <row r="26">
          <cell r="M26">
            <v>600</v>
          </cell>
          <cell r="R26">
            <v>0.93571522027870502</v>
          </cell>
          <cell r="S26">
            <v>-89.848018580992715</v>
          </cell>
        </row>
        <row r="27">
          <cell r="M27">
            <v>1000</v>
          </cell>
          <cell r="R27">
            <v>0.84673301596483042</v>
          </cell>
          <cell r="S27">
            <v>-89.908811011716651</v>
          </cell>
        </row>
        <row r="28">
          <cell r="M28">
            <v>2000</v>
          </cell>
          <cell r="R28">
            <v>0.62267699229949991</v>
          </cell>
          <cell r="S28">
            <v>-89.954405476985315</v>
          </cell>
        </row>
        <row r="29">
          <cell r="M29">
            <v>3500</v>
          </cell>
          <cell r="R29">
            <v>0.41394096571269356</v>
          </cell>
          <cell r="S29">
            <v>-89.973945983144915</v>
          </cell>
        </row>
        <row r="30">
          <cell r="M30">
            <v>6000</v>
          </cell>
          <cell r="R30">
            <v>0.25639145895655385</v>
          </cell>
          <cell r="S30">
            <v>-89.984801822810113</v>
          </cell>
        </row>
        <row r="31">
          <cell r="M31">
            <v>10000</v>
          </cell>
          <cell r="R31">
            <v>0.15717672547758985</v>
          </cell>
          <cell r="S31">
            <v>-89.990881093549177</v>
          </cell>
        </row>
        <row r="32">
          <cell r="M32">
            <v>20000</v>
          </cell>
          <cell r="R32">
            <v>7.9326696843658534E-2</v>
          </cell>
          <cell r="S32">
            <v>-89.995440546745712</v>
          </cell>
        </row>
        <row r="33">
          <cell r="M33">
            <v>35000</v>
          </cell>
          <cell r="R33">
            <v>4.5425899770171994E-2</v>
          </cell>
          <cell r="S33">
            <v>-89.997394598136708</v>
          </cell>
        </row>
        <row r="34">
          <cell r="M34">
            <v>60000</v>
          </cell>
          <cell r="R34">
            <v>2.6516496729203566E-2</v>
          </cell>
          <cell r="S34">
            <v>-89.998480182245729</v>
          </cell>
        </row>
        <row r="35">
          <cell r="M35">
            <v>100000</v>
          </cell>
          <cell r="R35">
            <v>1.5913478971147699E-2</v>
          </cell>
          <cell r="S35">
            <v>-89.999088109347298</v>
          </cell>
        </row>
        <row r="36">
          <cell r="M36">
            <v>200000</v>
          </cell>
          <cell r="R36">
            <v>7.9574952014482853E-3</v>
          </cell>
          <cell r="S36">
            <v>-89.999544054673621</v>
          </cell>
        </row>
        <row r="37">
          <cell r="M37">
            <v>350000</v>
          </cell>
          <cell r="R37">
            <v>4.5472370751703725E-3</v>
          </cell>
          <cell r="S37">
            <v>-89.999739459813497</v>
          </cell>
        </row>
        <row r="38">
          <cell r="M38">
            <v>600000</v>
          </cell>
          <cell r="R38">
            <v>2.6525730528729552E-3</v>
          </cell>
          <cell r="S38">
            <v>-89.99984801822454</v>
          </cell>
        </row>
        <row r="39">
          <cell r="M39">
            <v>1000000</v>
          </cell>
          <cell r="R39">
            <v>1.5915474152018807E-3</v>
          </cell>
          <cell r="S39">
            <v>-89.999908810934727</v>
          </cell>
        </row>
      </sheetData>
      <sheetData sheetId="4">
        <row r="14">
          <cell r="R14" t="str">
            <v>Gain</v>
          </cell>
          <cell r="S14" t="str">
            <v>θ[°]</v>
          </cell>
        </row>
        <row r="15">
          <cell r="M15">
            <v>1</v>
          </cell>
          <cell r="R15">
            <v>1.0000000019739212</v>
          </cell>
          <cell r="S15">
            <v>-5.7295779547172465E-4</v>
          </cell>
        </row>
        <row r="16">
          <cell r="M16">
            <v>2</v>
          </cell>
          <cell r="R16">
            <v>1.0000000078956834</v>
          </cell>
          <cell r="S16">
            <v>-5.7295779583172465E-4</v>
          </cell>
        </row>
        <row r="17">
          <cell r="M17">
            <v>3.5</v>
          </cell>
          <cell r="R17">
            <v>1.0000000241805305</v>
          </cell>
          <cell r="S17">
            <v>-5.7295779637172467E-4</v>
          </cell>
        </row>
        <row r="18">
          <cell r="M18">
            <v>6</v>
          </cell>
          <cell r="R18">
            <v>1.0000000710611494</v>
          </cell>
          <cell r="S18">
            <v>-5.7295779727172468E-4</v>
          </cell>
        </row>
        <row r="19">
          <cell r="M19">
            <v>10</v>
          </cell>
          <cell r="R19">
            <v>1.0000001973920685</v>
          </cell>
          <cell r="S19">
            <v>-5.729577987117246E-4</v>
          </cell>
        </row>
        <row r="20">
          <cell r="M20">
            <v>20</v>
          </cell>
          <cell r="R20">
            <v>1.0000007895680407</v>
          </cell>
          <cell r="S20">
            <v>-5.7295780231172468E-4</v>
          </cell>
        </row>
        <row r="21">
          <cell r="M21">
            <v>35</v>
          </cell>
          <cell r="R21">
            <v>1.0000024180501548</v>
          </cell>
          <cell r="S21">
            <v>-5.7295780771172489E-4</v>
          </cell>
        </row>
        <row r="22">
          <cell r="M22">
            <v>60</v>
          </cell>
          <cell r="R22">
            <v>1.0000071060899192</v>
          </cell>
          <cell r="S22">
            <v>-5.729578167117254E-4</v>
          </cell>
        </row>
        <row r="23">
          <cell r="M23">
            <v>100</v>
          </cell>
          <cell r="R23">
            <v>1.0000197390139574</v>
          </cell>
          <cell r="S23">
            <v>-5.7295783111172677E-4</v>
          </cell>
        </row>
        <row r="24">
          <cell r="M24">
            <v>200</v>
          </cell>
          <cell r="R24">
            <v>1.000078953716395</v>
          </cell>
          <cell r="S24">
            <v>-5.7295786711173368E-4</v>
          </cell>
        </row>
        <row r="25">
          <cell r="M25">
            <v>350</v>
          </cell>
          <cell r="R25">
            <v>1.0002417760234235</v>
          </cell>
          <cell r="S25">
            <v>-5.7295792111175243E-4</v>
          </cell>
        </row>
        <row r="26">
          <cell r="M26">
            <v>600</v>
          </cell>
          <cell r="R26">
            <v>1.0007103577754075</v>
          </cell>
          <cell r="S26">
            <v>-5.7295801111180596E-4</v>
          </cell>
        </row>
        <row r="27">
          <cell r="M27">
            <v>1000</v>
          </cell>
          <cell r="R27">
            <v>1.0019719457093719</v>
          </cell>
          <cell r="S27">
            <v>-5.7295815511195067E-4</v>
          </cell>
        </row>
        <row r="28">
          <cell r="M28">
            <v>2000</v>
          </cell>
          <cell r="R28">
            <v>1.0078627719205233</v>
          </cell>
          <cell r="S28">
            <v>-5.7295851511262924E-4</v>
          </cell>
        </row>
        <row r="29">
          <cell r="M29">
            <v>3500</v>
          </cell>
          <cell r="R29">
            <v>1.0238371445445018</v>
          </cell>
          <cell r="S29">
            <v>-5.7295905511449527E-4</v>
          </cell>
        </row>
        <row r="30">
          <cell r="M30">
            <v>6000</v>
          </cell>
          <cell r="R30">
            <v>1.0671705610198423</v>
          </cell>
          <cell r="S30">
            <v>-5.7295995511986747E-4</v>
          </cell>
        </row>
        <row r="31">
          <cell r="M31">
            <v>10000</v>
          </cell>
          <cell r="R31">
            <v>1.1462717596400476</v>
          </cell>
          <cell r="S31">
            <v>-5.7296139513434384E-4</v>
          </cell>
        </row>
        <row r="32">
          <cell r="M32">
            <v>20000</v>
          </cell>
          <cell r="R32">
            <v>0.7227169301785249</v>
          </cell>
          <cell r="S32">
            <v>-5.7296499520220279E-4</v>
          </cell>
        </row>
        <row r="33">
          <cell r="M33">
            <v>35000</v>
          </cell>
          <cell r="R33">
            <v>0.22615512950750782</v>
          </cell>
          <cell r="S33">
            <v>-5.7297039538881794E-4</v>
          </cell>
        </row>
        <row r="34">
          <cell r="M34">
            <v>60000</v>
          </cell>
          <cell r="R34">
            <v>7.2782582360527481E-2</v>
          </cell>
          <cell r="S34">
            <v>-5.7297939592605381E-4</v>
          </cell>
        </row>
        <row r="35">
          <cell r="M35">
            <v>100000</v>
          </cell>
          <cell r="R35">
            <v>2.5648893191719375E-2</v>
          </cell>
          <cell r="S35">
            <v>-5.7299379737380982E-4</v>
          </cell>
        </row>
        <row r="36">
          <cell r="M36">
            <v>200000</v>
          </cell>
          <cell r="R36">
            <v>6.3525922745337306E-3</v>
          </cell>
          <cell r="S36">
            <v>-5.7302980416064147E-4</v>
          </cell>
        </row>
        <row r="37">
          <cell r="M37">
            <v>350000</v>
          </cell>
          <cell r="R37">
            <v>2.0699160003743193E-3</v>
          </cell>
          <cell r="S37">
            <v>-5.7308382282665398E-4</v>
          </cell>
        </row>
        <row r="38">
          <cell r="M38">
            <v>600000</v>
          </cell>
          <cell r="R38">
            <v>7.0386682728016087E-4</v>
          </cell>
          <cell r="S38">
            <v>-5.7317387657249456E-4</v>
          </cell>
        </row>
        <row r="39">
          <cell r="M39">
            <v>1000000</v>
          </cell>
          <cell r="R39">
            <v>2.5333503826702354E-4</v>
          </cell>
          <cell r="S39">
            <v>-5.7331802144857118E-4</v>
          </cell>
        </row>
      </sheetData>
      <sheetData sheetId="5">
        <row r="14">
          <cell r="R14" t="str">
            <v>Gain</v>
          </cell>
          <cell r="S14" t="str">
            <v>θ[°]</v>
          </cell>
        </row>
        <row r="15">
          <cell r="M15">
            <v>1</v>
          </cell>
          <cell r="R15">
            <v>1.0000000019739212</v>
          </cell>
          <cell r="S15">
            <v>-5.7295779547172465E-4</v>
          </cell>
        </row>
        <row r="16">
          <cell r="M16">
            <v>2</v>
          </cell>
          <cell r="R16">
            <v>1.0000000078956834</v>
          </cell>
          <cell r="S16">
            <v>-5.7295779583172465E-4</v>
          </cell>
        </row>
        <row r="17">
          <cell r="M17">
            <v>3.5</v>
          </cell>
          <cell r="R17">
            <v>1.0000000241805305</v>
          </cell>
          <cell r="S17">
            <v>-5.7295779637172467E-4</v>
          </cell>
        </row>
        <row r="18">
          <cell r="M18">
            <v>6</v>
          </cell>
          <cell r="R18">
            <v>1.0000000710611494</v>
          </cell>
          <cell r="S18">
            <v>-5.7295779727172468E-4</v>
          </cell>
        </row>
        <row r="19">
          <cell r="M19">
            <v>10</v>
          </cell>
          <cell r="R19">
            <v>1.0000001973920685</v>
          </cell>
          <cell r="S19">
            <v>-5.729577987117246E-4</v>
          </cell>
        </row>
        <row r="20">
          <cell r="M20">
            <v>20</v>
          </cell>
          <cell r="R20">
            <v>1.0000007895680407</v>
          </cell>
          <cell r="S20">
            <v>-5.7295780231172468E-4</v>
          </cell>
        </row>
        <row r="21">
          <cell r="M21">
            <v>35</v>
          </cell>
          <cell r="R21">
            <v>1.0000024180501548</v>
          </cell>
          <cell r="S21">
            <v>-5.7295780771172489E-4</v>
          </cell>
        </row>
        <row r="22">
          <cell r="M22">
            <v>60</v>
          </cell>
          <cell r="R22">
            <v>1.0000071060899192</v>
          </cell>
          <cell r="S22">
            <v>-5.729578167117254E-4</v>
          </cell>
        </row>
        <row r="23">
          <cell r="M23">
            <v>100</v>
          </cell>
          <cell r="R23">
            <v>1.0000197390139574</v>
          </cell>
          <cell r="S23">
            <v>-5.7295783111172677E-4</v>
          </cell>
        </row>
        <row r="24">
          <cell r="M24">
            <v>200</v>
          </cell>
          <cell r="R24">
            <v>1.000078953716395</v>
          </cell>
          <cell r="S24">
            <v>-5.7295786711173368E-4</v>
          </cell>
        </row>
        <row r="25">
          <cell r="M25">
            <v>350</v>
          </cell>
          <cell r="R25">
            <v>1.0002417760234235</v>
          </cell>
          <cell r="S25">
            <v>-5.7295792111175243E-4</v>
          </cell>
        </row>
        <row r="26">
          <cell r="M26">
            <v>600</v>
          </cell>
          <cell r="R26">
            <v>1.0007103577754075</v>
          </cell>
          <cell r="S26">
            <v>-5.7295801111180596E-4</v>
          </cell>
        </row>
        <row r="27">
          <cell r="M27">
            <v>1000</v>
          </cell>
          <cell r="R27">
            <v>1.0019719457093719</v>
          </cell>
          <cell r="S27">
            <v>-5.7295815511195067E-4</v>
          </cell>
        </row>
        <row r="28">
          <cell r="M28">
            <v>2000</v>
          </cell>
          <cell r="R28">
            <v>1.0078627719205233</v>
          </cell>
          <cell r="S28">
            <v>-5.7295851511262924E-4</v>
          </cell>
        </row>
        <row r="29">
          <cell r="M29">
            <v>3500</v>
          </cell>
          <cell r="R29">
            <v>1.0238371445445018</v>
          </cell>
          <cell r="S29">
            <v>-5.7295905511449527E-4</v>
          </cell>
        </row>
        <row r="30">
          <cell r="M30">
            <v>6000</v>
          </cell>
          <cell r="R30">
            <v>1.0671705610198423</v>
          </cell>
          <cell r="S30">
            <v>-5.7295995511986747E-4</v>
          </cell>
        </row>
        <row r="31">
          <cell r="M31">
            <v>10000</v>
          </cell>
          <cell r="R31">
            <v>1.1462717596400476</v>
          </cell>
          <cell r="S31">
            <v>-5.7296139513434384E-4</v>
          </cell>
        </row>
        <row r="32">
          <cell r="M32">
            <v>20000</v>
          </cell>
          <cell r="R32">
            <v>0.7227169301785249</v>
          </cell>
          <cell r="S32">
            <v>-5.7296499520220279E-4</v>
          </cell>
        </row>
        <row r="33">
          <cell r="M33">
            <v>35000</v>
          </cell>
          <cell r="R33">
            <v>0.22615512950750782</v>
          </cell>
          <cell r="S33">
            <v>-5.7297039538881794E-4</v>
          </cell>
        </row>
        <row r="34">
          <cell r="M34">
            <v>60000</v>
          </cell>
          <cell r="R34">
            <v>7.2782582360527481E-2</v>
          </cell>
          <cell r="S34">
            <v>-5.7297939592605381E-4</v>
          </cell>
        </row>
        <row r="35">
          <cell r="M35">
            <v>100000</v>
          </cell>
          <cell r="R35">
            <v>2.5648893191719375E-2</v>
          </cell>
          <cell r="S35">
            <v>-5.7299379737380982E-4</v>
          </cell>
        </row>
        <row r="36">
          <cell r="M36">
            <v>200000</v>
          </cell>
          <cell r="R36">
            <v>6.3525922745337306E-3</v>
          </cell>
          <cell r="S36">
            <v>-5.7302980416064147E-4</v>
          </cell>
        </row>
        <row r="37">
          <cell r="M37">
            <v>350000</v>
          </cell>
          <cell r="R37">
            <v>2.0699160003743193E-3</v>
          </cell>
          <cell r="S37">
            <v>-5.7308382282665398E-4</v>
          </cell>
        </row>
        <row r="38">
          <cell r="M38">
            <v>600000</v>
          </cell>
          <cell r="R38">
            <v>7.0386682728016087E-4</v>
          </cell>
          <cell r="S38">
            <v>-5.7317387657249456E-4</v>
          </cell>
        </row>
        <row r="39">
          <cell r="M39">
            <v>1000000</v>
          </cell>
          <cell r="R39">
            <v>2.5333503826702354E-4</v>
          </cell>
          <cell r="S39">
            <v>-5.7331802144857118E-4</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E4917-78E7-4AC3-85A8-96C4C3204A44}">
  <dimension ref="A1:X39"/>
  <sheetViews>
    <sheetView showGridLines="0" tabSelected="1" view="pageBreakPreview" zoomScaleNormal="100" zoomScaleSheetLayoutView="100" workbookViewId="0">
      <selection activeCell="U15" sqref="U15:V15"/>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4" width="7.296875" style="4" customWidth="1"/>
    <col min="15" max="15" width="9.09765625" style="4" customWidth="1"/>
    <col min="16" max="16" width="7.296875" style="4" customWidth="1"/>
    <col min="17" max="17" width="7.19921875" style="4"/>
    <col min="18" max="18" width="8.3984375" style="4" bestFit="1" customWidth="1"/>
    <col min="19" max="19" width="7.19921875" style="4"/>
    <col min="20" max="20" width="0.796875" style="4" customWidth="1"/>
    <col min="21" max="16384" width="7.19921875" style="4"/>
  </cols>
  <sheetData>
    <row r="1" spans="1:24">
      <c r="A1" s="3" t="s">
        <v>21</v>
      </c>
    </row>
    <row r="2" spans="1:24">
      <c r="A2" s="4"/>
      <c r="B2" s="2" t="s">
        <v>3</v>
      </c>
    </row>
    <row r="3" spans="1:24">
      <c r="A3" s="4"/>
    </row>
    <row r="11" spans="1:24">
      <c r="M11" s="6" t="s">
        <v>7</v>
      </c>
      <c r="W11" s="7"/>
      <c r="X11" s="4" t="s">
        <v>8</v>
      </c>
    </row>
    <row r="12" spans="1:24">
      <c r="M12" s="8">
        <f>1/(2*PI()*SQRT(P15*Q15))</f>
        <v>15915.494309189537</v>
      </c>
      <c r="W12" s="9"/>
      <c r="X12" s="4" t="s">
        <v>9</v>
      </c>
    </row>
    <row r="14" spans="1:24">
      <c r="M14" s="10" t="s">
        <v>10</v>
      </c>
      <c r="N14" s="10" t="s">
        <v>11</v>
      </c>
      <c r="O14" s="6" t="s">
        <v>12</v>
      </c>
      <c r="P14" s="6" t="s">
        <v>13</v>
      </c>
      <c r="Q14" s="6" t="s">
        <v>14</v>
      </c>
      <c r="R14" s="10" t="s">
        <v>20</v>
      </c>
      <c r="S14" s="6" t="s">
        <v>15</v>
      </c>
      <c r="U14" s="10" t="s">
        <v>16</v>
      </c>
      <c r="V14" s="10" t="s">
        <v>17</v>
      </c>
      <c r="W14" s="10" t="s">
        <v>18</v>
      </c>
      <c r="X14" s="10" t="s">
        <v>19</v>
      </c>
    </row>
    <row r="15" spans="1:24">
      <c r="M15" s="11">
        <v>1</v>
      </c>
      <c r="N15" s="12">
        <f>2*PI()*M15</f>
        <v>6.2831853071795862</v>
      </c>
      <c r="O15" s="11">
        <v>10</v>
      </c>
      <c r="P15" s="11">
        <f>100*10^-6</f>
        <v>9.9999999999999991E-5</v>
      </c>
      <c r="Q15" s="11">
        <f>10^-6</f>
        <v>9.9999999999999995E-7</v>
      </c>
      <c r="R15" s="13">
        <f>(1/(P15*Q15*SQRT((1/(P15*Q15)-N15^2)^2+O15^2*N15^2/P15^2)))</f>
        <v>1.0000000019739212</v>
      </c>
      <c r="S15" s="14">
        <f>180/PI()*ATAN2(1-P15*Q15*N15,-Q15*O15)</f>
        <v>-5.7295779547172465E-4</v>
      </c>
      <c r="U15" s="15">
        <v>1</v>
      </c>
      <c r="V15" s="15">
        <v>0</v>
      </c>
      <c r="W15" s="16">
        <f t="shared" ref="W15:W39" si="0">R15*(U15-V15)+V15</f>
        <v>1.0000000019739212</v>
      </c>
      <c r="X15" s="8">
        <f>20*LOG10(R15)</f>
        <v>1.7145262103317403E-8</v>
      </c>
    </row>
    <row r="16" spans="1:24">
      <c r="M16" s="11">
        <v>2</v>
      </c>
      <c r="N16" s="12">
        <f>2*PI()*M16</f>
        <v>12.566370614359172</v>
      </c>
      <c r="O16" s="8">
        <f>O15</f>
        <v>10</v>
      </c>
      <c r="P16" s="8">
        <f>P15</f>
        <v>9.9999999999999991E-5</v>
      </c>
      <c r="Q16" s="8">
        <f>Q15</f>
        <v>9.9999999999999995E-7</v>
      </c>
      <c r="R16" s="13">
        <f t="shared" ref="R16:R39" si="1">(1/(P16*Q16*SQRT((1/(P16*Q16)-N16^2)^2+O16^2*N16^2/P16^2)))</f>
        <v>1.0000000078956834</v>
      </c>
      <c r="S16" s="14">
        <f t="shared" ref="S16:S39" si="2">180/PI()*ATAN2(1-P16*Q16*N16,-Q16*O16)</f>
        <v>-5.7295779583172465E-4</v>
      </c>
      <c r="U16" s="17">
        <f t="shared" ref="U16:V31" si="3">U15</f>
        <v>1</v>
      </c>
      <c r="V16" s="17">
        <f t="shared" si="3"/>
        <v>0</v>
      </c>
      <c r="W16" s="16">
        <f t="shared" si="0"/>
        <v>1.0000000078956834</v>
      </c>
      <c r="X16" s="8">
        <f t="shared" ref="X16:X39" si="4">20*LOG10(R16)</f>
        <v>6.8581034709624802E-8</v>
      </c>
    </row>
    <row r="17" spans="13:24">
      <c r="M17" s="11">
        <v>3.5</v>
      </c>
      <c r="N17" s="12">
        <f>2*PI()*M17</f>
        <v>21.991148575128552</v>
      </c>
      <c r="O17" s="8">
        <f t="shared" ref="O17:Q32" si="5">O16</f>
        <v>10</v>
      </c>
      <c r="P17" s="8">
        <f t="shared" si="5"/>
        <v>9.9999999999999991E-5</v>
      </c>
      <c r="Q17" s="8">
        <f t="shared" si="5"/>
        <v>9.9999999999999995E-7</v>
      </c>
      <c r="R17" s="13">
        <f t="shared" si="1"/>
        <v>1.0000000241805305</v>
      </c>
      <c r="S17" s="14">
        <f t="shared" si="2"/>
        <v>-5.7295779637172467E-4</v>
      </c>
      <c r="U17" s="17">
        <f t="shared" si="3"/>
        <v>1</v>
      </c>
      <c r="V17" s="17">
        <f t="shared" si="3"/>
        <v>0</v>
      </c>
      <c r="W17" s="16">
        <f t="shared" si="0"/>
        <v>1.0000000241805305</v>
      </c>
      <c r="X17" s="8">
        <f t="shared" si="4"/>
        <v>2.1002941648537284E-7</v>
      </c>
    </row>
    <row r="18" spans="13:24">
      <c r="M18" s="11">
        <v>6</v>
      </c>
      <c r="N18" s="12">
        <f t="shared" ref="N18:N39" si="6">2*PI()*M18</f>
        <v>37.699111843077517</v>
      </c>
      <c r="O18" s="8">
        <f t="shared" si="5"/>
        <v>10</v>
      </c>
      <c r="P18" s="8">
        <f t="shared" si="5"/>
        <v>9.9999999999999991E-5</v>
      </c>
      <c r="Q18" s="8">
        <f t="shared" si="5"/>
        <v>9.9999999999999995E-7</v>
      </c>
      <c r="R18" s="13">
        <f t="shared" si="1"/>
        <v>1.0000000710611494</v>
      </c>
      <c r="S18" s="14">
        <f t="shared" si="2"/>
        <v>-5.7295779727172468E-4</v>
      </c>
      <c r="U18" s="17">
        <f t="shared" si="3"/>
        <v>1</v>
      </c>
      <c r="V18" s="17">
        <f t="shared" si="3"/>
        <v>0</v>
      </c>
      <c r="W18" s="16">
        <f t="shared" si="0"/>
        <v>1.0000000710611494</v>
      </c>
      <c r="X18" s="8">
        <f t="shared" si="4"/>
        <v>6.1722927939225154E-7</v>
      </c>
    </row>
    <row r="19" spans="13:24">
      <c r="M19" s="11">
        <v>10</v>
      </c>
      <c r="N19" s="12">
        <f t="shared" si="6"/>
        <v>62.831853071795862</v>
      </c>
      <c r="O19" s="8">
        <f t="shared" si="5"/>
        <v>10</v>
      </c>
      <c r="P19" s="8">
        <f t="shared" si="5"/>
        <v>9.9999999999999991E-5</v>
      </c>
      <c r="Q19" s="8">
        <f t="shared" si="5"/>
        <v>9.9999999999999995E-7</v>
      </c>
      <c r="R19" s="13">
        <f t="shared" si="1"/>
        <v>1.0000001973920685</v>
      </c>
      <c r="S19" s="14">
        <f t="shared" si="2"/>
        <v>-5.729577987117246E-4</v>
      </c>
      <c r="U19" s="17">
        <f t="shared" si="3"/>
        <v>1</v>
      </c>
      <c r="V19" s="17">
        <f t="shared" si="3"/>
        <v>0</v>
      </c>
      <c r="W19" s="16">
        <f t="shared" si="0"/>
        <v>1.0000001973920685</v>
      </c>
      <c r="X19" s="8">
        <f t="shared" si="4"/>
        <v>1.7145255529286899E-6</v>
      </c>
    </row>
    <row r="20" spans="13:24">
      <c r="M20" s="11">
        <v>20</v>
      </c>
      <c r="N20" s="12">
        <f t="shared" si="6"/>
        <v>125.66370614359172</v>
      </c>
      <c r="O20" s="8">
        <f t="shared" si="5"/>
        <v>10</v>
      </c>
      <c r="P20" s="8">
        <f t="shared" si="5"/>
        <v>9.9999999999999991E-5</v>
      </c>
      <c r="Q20" s="8">
        <f t="shared" si="5"/>
        <v>9.9999999999999995E-7</v>
      </c>
      <c r="R20" s="13">
        <f t="shared" si="1"/>
        <v>1.0000007895680407</v>
      </c>
      <c r="S20" s="14">
        <f t="shared" si="2"/>
        <v>-5.7295780231172468E-4</v>
      </c>
      <c r="U20" s="17">
        <f t="shared" si="3"/>
        <v>1</v>
      </c>
      <c r="V20" s="17">
        <f t="shared" si="3"/>
        <v>0</v>
      </c>
      <c r="W20" s="16">
        <f t="shared" si="0"/>
        <v>1.0000007895680407</v>
      </c>
      <c r="X20" s="8">
        <f t="shared" si="4"/>
        <v>6.8580981560273432E-6</v>
      </c>
    </row>
    <row r="21" spans="13:24">
      <c r="M21" s="11">
        <v>35</v>
      </c>
      <c r="N21" s="12">
        <f t="shared" si="6"/>
        <v>219.91148575128551</v>
      </c>
      <c r="O21" s="8">
        <f t="shared" si="5"/>
        <v>10</v>
      </c>
      <c r="P21" s="8">
        <f t="shared" si="5"/>
        <v>9.9999999999999991E-5</v>
      </c>
      <c r="Q21" s="8">
        <f t="shared" si="5"/>
        <v>9.9999999999999995E-7</v>
      </c>
      <c r="R21" s="13">
        <f t="shared" si="1"/>
        <v>1.0000024180501548</v>
      </c>
      <c r="S21" s="14">
        <f t="shared" si="2"/>
        <v>-5.7295780771172489E-4</v>
      </c>
      <c r="U21" s="17">
        <f t="shared" si="3"/>
        <v>1</v>
      </c>
      <c r="V21" s="17">
        <f t="shared" si="3"/>
        <v>0</v>
      </c>
      <c r="W21" s="16">
        <f t="shared" si="0"/>
        <v>1.0000024180501548</v>
      </c>
      <c r="X21" s="8">
        <f t="shared" si="4"/>
        <v>2.1002891390654415E-5</v>
      </c>
    </row>
    <row r="22" spans="13:24">
      <c r="M22" s="11">
        <v>60</v>
      </c>
      <c r="N22" s="12">
        <f t="shared" si="6"/>
        <v>376.99111843077515</v>
      </c>
      <c r="O22" s="8">
        <f t="shared" si="5"/>
        <v>10</v>
      </c>
      <c r="P22" s="8">
        <f t="shared" si="5"/>
        <v>9.9999999999999991E-5</v>
      </c>
      <c r="Q22" s="8">
        <f t="shared" si="5"/>
        <v>9.9999999999999995E-7</v>
      </c>
      <c r="R22" s="13">
        <f t="shared" si="1"/>
        <v>1.0000071060899192</v>
      </c>
      <c r="S22" s="14">
        <f t="shared" si="2"/>
        <v>-5.729578167117254E-4</v>
      </c>
      <c r="U22" s="17">
        <f t="shared" si="3"/>
        <v>1</v>
      </c>
      <c r="V22" s="17">
        <f t="shared" si="3"/>
        <v>0</v>
      </c>
      <c r="W22" s="16">
        <f t="shared" si="0"/>
        <v>1.0000071060899192</v>
      </c>
      <c r="X22" s="8">
        <f t="shared" si="4"/>
        <v>6.1722493493474468E-5</v>
      </c>
    </row>
    <row r="23" spans="13:24">
      <c r="M23" s="11">
        <v>100</v>
      </c>
      <c r="N23" s="12">
        <f t="shared" si="6"/>
        <v>628.31853071795865</v>
      </c>
      <c r="O23" s="8">
        <f t="shared" si="5"/>
        <v>10</v>
      </c>
      <c r="P23" s="8">
        <f t="shared" si="5"/>
        <v>9.9999999999999991E-5</v>
      </c>
      <c r="Q23" s="8">
        <f t="shared" si="5"/>
        <v>9.9999999999999995E-7</v>
      </c>
      <c r="R23" s="13">
        <f t="shared" si="1"/>
        <v>1.0000197390139574</v>
      </c>
      <c r="S23" s="14">
        <f t="shared" si="2"/>
        <v>-5.7295783111172677E-4</v>
      </c>
      <c r="U23" s="17">
        <f t="shared" si="3"/>
        <v>1</v>
      </c>
      <c r="V23" s="17">
        <f t="shared" si="3"/>
        <v>0</v>
      </c>
      <c r="W23" s="16">
        <f t="shared" si="0"/>
        <v>1.0000197390139574</v>
      </c>
      <c r="X23" s="8">
        <f t="shared" si="4"/>
        <v>1.7144920468424593E-4</v>
      </c>
    </row>
    <row r="24" spans="13:24">
      <c r="M24" s="11">
        <v>200</v>
      </c>
      <c r="N24" s="12">
        <f t="shared" si="6"/>
        <v>1256.6370614359173</v>
      </c>
      <c r="O24" s="8">
        <f t="shared" si="5"/>
        <v>10</v>
      </c>
      <c r="P24" s="8">
        <f t="shared" si="5"/>
        <v>9.9999999999999991E-5</v>
      </c>
      <c r="Q24" s="8">
        <f t="shared" si="5"/>
        <v>9.9999999999999995E-7</v>
      </c>
      <c r="R24" s="13">
        <f t="shared" si="1"/>
        <v>1.000078953716395</v>
      </c>
      <c r="S24" s="14">
        <f t="shared" si="2"/>
        <v>-5.7295786711173368E-4</v>
      </c>
      <c r="U24" s="17">
        <f t="shared" si="3"/>
        <v>1</v>
      </c>
      <c r="V24" s="17">
        <f t="shared" si="3"/>
        <v>0</v>
      </c>
      <c r="W24" s="16">
        <f t="shared" si="0"/>
        <v>1.000078953716395</v>
      </c>
      <c r="X24" s="8">
        <f t="shared" si="4"/>
        <v>6.8575619597809501E-4</v>
      </c>
    </row>
    <row r="25" spans="13:24">
      <c r="M25" s="11">
        <v>350</v>
      </c>
      <c r="N25" s="12">
        <f t="shared" si="6"/>
        <v>2199.114857512855</v>
      </c>
      <c r="O25" s="8">
        <f t="shared" si="5"/>
        <v>10</v>
      </c>
      <c r="P25" s="8">
        <f t="shared" si="5"/>
        <v>9.9999999999999991E-5</v>
      </c>
      <c r="Q25" s="8">
        <f t="shared" si="5"/>
        <v>9.9999999999999995E-7</v>
      </c>
      <c r="R25" s="13">
        <f t="shared" si="1"/>
        <v>1.0002417760234235</v>
      </c>
      <c r="S25" s="14">
        <f t="shared" si="2"/>
        <v>-5.7295792111175243E-4</v>
      </c>
      <c r="U25" s="17">
        <f t="shared" si="3"/>
        <v>1</v>
      </c>
      <c r="V25" s="17">
        <f t="shared" si="3"/>
        <v>0</v>
      </c>
      <c r="W25" s="16">
        <f t="shared" si="0"/>
        <v>1.0002417760234235</v>
      </c>
      <c r="X25" s="8">
        <f t="shared" si="4"/>
        <v>2.099786027855904E-3</v>
      </c>
    </row>
    <row r="26" spans="13:24">
      <c r="M26" s="11">
        <v>600</v>
      </c>
      <c r="N26" s="12">
        <f t="shared" si="6"/>
        <v>3769.9111843077517</v>
      </c>
      <c r="O26" s="8">
        <f t="shared" si="5"/>
        <v>10</v>
      </c>
      <c r="P26" s="8">
        <f t="shared" si="5"/>
        <v>9.9999999999999991E-5</v>
      </c>
      <c r="Q26" s="8">
        <f t="shared" si="5"/>
        <v>9.9999999999999995E-7</v>
      </c>
      <c r="R26" s="13">
        <f t="shared" si="1"/>
        <v>1.0007103577754075</v>
      </c>
      <c r="S26" s="14">
        <f t="shared" si="2"/>
        <v>-5.7295801111180596E-4</v>
      </c>
      <c r="U26" s="17">
        <f t="shared" si="3"/>
        <v>1</v>
      </c>
      <c r="V26" s="17">
        <f t="shared" si="3"/>
        <v>0</v>
      </c>
      <c r="W26" s="16">
        <f t="shared" si="0"/>
        <v>1.0007103577754075</v>
      </c>
      <c r="X26" s="8">
        <f t="shared" si="4"/>
        <v>6.1678987925706773E-3</v>
      </c>
    </row>
    <row r="27" spans="13:24">
      <c r="M27" s="11">
        <v>1000</v>
      </c>
      <c r="N27" s="12">
        <f t="shared" si="6"/>
        <v>6283.1853071795858</v>
      </c>
      <c r="O27" s="8">
        <f t="shared" si="5"/>
        <v>10</v>
      </c>
      <c r="P27" s="8">
        <f t="shared" si="5"/>
        <v>9.9999999999999991E-5</v>
      </c>
      <c r="Q27" s="8">
        <f t="shared" si="5"/>
        <v>9.9999999999999995E-7</v>
      </c>
      <c r="R27" s="13">
        <f t="shared" si="1"/>
        <v>1.0019719457093719</v>
      </c>
      <c r="S27" s="14">
        <f t="shared" si="2"/>
        <v>-5.7295815511195067E-4</v>
      </c>
      <c r="U27" s="17">
        <f t="shared" si="3"/>
        <v>1</v>
      </c>
      <c r="V27" s="17">
        <f t="shared" si="3"/>
        <v>0</v>
      </c>
      <c r="W27" s="16">
        <f t="shared" si="0"/>
        <v>1.0019719457093719</v>
      </c>
      <c r="X27" s="8">
        <f t="shared" si="4"/>
        <v>1.7111237127934879E-2</v>
      </c>
    </row>
    <row r="28" spans="13:24">
      <c r="M28" s="11">
        <v>2000</v>
      </c>
      <c r="N28" s="12">
        <f t="shared" si="6"/>
        <v>12566.370614359172</v>
      </c>
      <c r="O28" s="8">
        <f t="shared" si="5"/>
        <v>10</v>
      </c>
      <c r="P28" s="8">
        <f t="shared" si="5"/>
        <v>9.9999999999999991E-5</v>
      </c>
      <c r="Q28" s="8">
        <f t="shared" si="5"/>
        <v>9.9999999999999995E-7</v>
      </c>
      <c r="R28" s="13">
        <f t="shared" si="1"/>
        <v>1.0078627719205233</v>
      </c>
      <c r="S28" s="14">
        <f t="shared" si="2"/>
        <v>-5.7295851511262924E-4</v>
      </c>
      <c r="U28" s="17">
        <f t="shared" si="3"/>
        <v>1</v>
      </c>
      <c r="V28" s="17">
        <f t="shared" si="3"/>
        <v>0</v>
      </c>
      <c r="W28" s="16">
        <f t="shared" si="0"/>
        <v>1.0078627719205233</v>
      </c>
      <c r="X28" s="8">
        <f t="shared" si="4"/>
        <v>6.8028073642287815E-2</v>
      </c>
    </row>
    <row r="29" spans="13:24">
      <c r="M29" s="11">
        <v>3500</v>
      </c>
      <c r="N29" s="12">
        <f t="shared" si="6"/>
        <v>21991.148575128551</v>
      </c>
      <c r="O29" s="8">
        <f t="shared" si="5"/>
        <v>10</v>
      </c>
      <c r="P29" s="8">
        <f t="shared" si="5"/>
        <v>9.9999999999999991E-5</v>
      </c>
      <c r="Q29" s="8">
        <f t="shared" si="5"/>
        <v>9.9999999999999995E-7</v>
      </c>
      <c r="R29" s="13">
        <f t="shared" si="1"/>
        <v>1.0238371445445018</v>
      </c>
      <c r="S29" s="14">
        <f t="shared" si="2"/>
        <v>-5.7295905511449527E-4</v>
      </c>
      <c r="U29" s="17">
        <f t="shared" si="3"/>
        <v>1</v>
      </c>
      <c r="V29" s="17">
        <f t="shared" si="3"/>
        <v>0</v>
      </c>
      <c r="W29" s="16">
        <f t="shared" si="0"/>
        <v>1.0238371445445018</v>
      </c>
      <c r="X29" s="8">
        <f t="shared" si="4"/>
        <v>0.20461763181100251</v>
      </c>
    </row>
    <row r="30" spans="13:24">
      <c r="M30" s="11">
        <v>6000</v>
      </c>
      <c r="N30" s="12">
        <f t="shared" si="6"/>
        <v>37699.111843077517</v>
      </c>
      <c r="O30" s="8">
        <f t="shared" si="5"/>
        <v>10</v>
      </c>
      <c r="P30" s="8">
        <f t="shared" si="5"/>
        <v>9.9999999999999991E-5</v>
      </c>
      <c r="Q30" s="8">
        <f t="shared" si="5"/>
        <v>9.9999999999999995E-7</v>
      </c>
      <c r="R30" s="13">
        <f t="shared" si="1"/>
        <v>1.0671705610198423</v>
      </c>
      <c r="S30" s="14">
        <f t="shared" si="2"/>
        <v>-5.7295995511986747E-4</v>
      </c>
      <c r="U30" s="17">
        <f t="shared" si="3"/>
        <v>1</v>
      </c>
      <c r="V30" s="17">
        <f t="shared" si="3"/>
        <v>0</v>
      </c>
      <c r="W30" s="16">
        <f t="shared" si="0"/>
        <v>1.0671705610198423</v>
      </c>
      <c r="X30" s="8">
        <f t="shared" si="4"/>
        <v>0.56467672569647864</v>
      </c>
    </row>
    <row r="31" spans="13:24">
      <c r="M31" s="11">
        <v>10000</v>
      </c>
      <c r="N31" s="12">
        <f t="shared" si="6"/>
        <v>62831.853071795864</v>
      </c>
      <c r="O31" s="8">
        <f t="shared" si="5"/>
        <v>10</v>
      </c>
      <c r="P31" s="8">
        <f t="shared" si="5"/>
        <v>9.9999999999999991E-5</v>
      </c>
      <c r="Q31" s="8">
        <f t="shared" si="5"/>
        <v>9.9999999999999995E-7</v>
      </c>
      <c r="R31" s="13">
        <f t="shared" si="1"/>
        <v>1.1462717596400476</v>
      </c>
      <c r="S31" s="14">
        <f t="shared" si="2"/>
        <v>-5.7296139513434384E-4</v>
      </c>
      <c r="U31" s="17">
        <f t="shared" si="3"/>
        <v>1</v>
      </c>
      <c r="V31" s="17">
        <f t="shared" si="3"/>
        <v>0</v>
      </c>
      <c r="W31" s="16">
        <f t="shared" si="0"/>
        <v>1.1462717596400476</v>
      </c>
      <c r="X31" s="8">
        <f t="shared" si="4"/>
        <v>1.1857518590909706</v>
      </c>
    </row>
    <row r="32" spans="13:24">
      <c r="M32" s="11">
        <v>20000</v>
      </c>
      <c r="N32" s="12">
        <f t="shared" si="6"/>
        <v>125663.70614359173</v>
      </c>
      <c r="O32" s="8">
        <f t="shared" si="5"/>
        <v>10</v>
      </c>
      <c r="P32" s="8">
        <f t="shared" si="5"/>
        <v>9.9999999999999991E-5</v>
      </c>
      <c r="Q32" s="8">
        <f t="shared" si="5"/>
        <v>9.9999999999999995E-7</v>
      </c>
      <c r="R32" s="13">
        <f t="shared" si="1"/>
        <v>0.7227169301785249</v>
      </c>
      <c r="S32" s="14">
        <f t="shared" si="2"/>
        <v>-5.7296499520220279E-4</v>
      </c>
      <c r="U32" s="17">
        <f t="shared" ref="U32:V39" si="7">U31</f>
        <v>1</v>
      </c>
      <c r="V32" s="17">
        <f t="shared" si="7"/>
        <v>0</v>
      </c>
      <c r="W32" s="16">
        <f t="shared" si="0"/>
        <v>0.7227169301785249</v>
      </c>
      <c r="X32" s="8">
        <f t="shared" si="4"/>
        <v>-2.820635429868767</v>
      </c>
    </row>
    <row r="33" spans="13:24">
      <c r="M33" s="11">
        <v>35000</v>
      </c>
      <c r="N33" s="12">
        <f t="shared" si="6"/>
        <v>219911.48575128551</v>
      </c>
      <c r="O33" s="8">
        <f t="shared" ref="O33:Q39" si="8">O32</f>
        <v>10</v>
      </c>
      <c r="P33" s="8">
        <f t="shared" si="8"/>
        <v>9.9999999999999991E-5</v>
      </c>
      <c r="Q33" s="8">
        <f t="shared" si="8"/>
        <v>9.9999999999999995E-7</v>
      </c>
      <c r="R33" s="13">
        <f t="shared" si="1"/>
        <v>0.22615512950750782</v>
      </c>
      <c r="S33" s="14">
        <f t="shared" si="2"/>
        <v>-5.7297039538881794E-4</v>
      </c>
      <c r="U33" s="17">
        <f t="shared" si="7"/>
        <v>1</v>
      </c>
      <c r="V33" s="17">
        <f t="shared" si="7"/>
        <v>0</v>
      </c>
      <c r="W33" s="16">
        <f t="shared" si="0"/>
        <v>0.22615512950750782</v>
      </c>
      <c r="X33" s="8">
        <f t="shared" si="4"/>
        <v>-12.911871148275775</v>
      </c>
    </row>
    <row r="34" spans="13:24">
      <c r="M34" s="11">
        <v>60000</v>
      </c>
      <c r="N34" s="12">
        <f t="shared" si="6"/>
        <v>376991.11843077518</v>
      </c>
      <c r="O34" s="8">
        <f t="shared" si="8"/>
        <v>10</v>
      </c>
      <c r="P34" s="8">
        <f t="shared" si="8"/>
        <v>9.9999999999999991E-5</v>
      </c>
      <c r="Q34" s="8">
        <f t="shared" si="8"/>
        <v>9.9999999999999995E-7</v>
      </c>
      <c r="R34" s="13">
        <f t="shared" si="1"/>
        <v>7.2782582360527481E-2</v>
      </c>
      <c r="S34" s="14">
        <f t="shared" si="2"/>
        <v>-5.7297939592605381E-4</v>
      </c>
      <c r="U34" s="17">
        <f t="shared" si="7"/>
        <v>1</v>
      </c>
      <c r="V34" s="17">
        <f t="shared" si="7"/>
        <v>0</v>
      </c>
      <c r="W34" s="16">
        <f t="shared" si="0"/>
        <v>7.2782582360527481E-2</v>
      </c>
      <c r="X34" s="8">
        <f t="shared" si="4"/>
        <v>-22.759450790046127</v>
      </c>
    </row>
    <row r="35" spans="13:24">
      <c r="M35" s="11">
        <v>100000</v>
      </c>
      <c r="N35" s="12">
        <f t="shared" si="6"/>
        <v>628318.53071795858</v>
      </c>
      <c r="O35" s="8">
        <f t="shared" si="8"/>
        <v>10</v>
      </c>
      <c r="P35" s="8">
        <f t="shared" si="8"/>
        <v>9.9999999999999991E-5</v>
      </c>
      <c r="Q35" s="8">
        <f t="shared" si="8"/>
        <v>9.9999999999999995E-7</v>
      </c>
      <c r="R35" s="13">
        <f t="shared" si="1"/>
        <v>2.5648893191719375E-2</v>
      </c>
      <c r="S35" s="14">
        <f t="shared" si="2"/>
        <v>-5.7299379737380982E-4</v>
      </c>
      <c r="U35" s="17">
        <f t="shared" si="7"/>
        <v>1</v>
      </c>
      <c r="V35" s="17">
        <f t="shared" si="7"/>
        <v>0</v>
      </c>
      <c r="W35" s="16">
        <f t="shared" si="0"/>
        <v>2.5648893191719375E-2</v>
      </c>
      <c r="X35" s="8">
        <f t="shared" si="4"/>
        <v>-31.818627418918453</v>
      </c>
    </row>
    <row r="36" spans="13:24">
      <c r="M36" s="11">
        <v>200000</v>
      </c>
      <c r="N36" s="12">
        <f t="shared" si="6"/>
        <v>1256637.0614359172</v>
      </c>
      <c r="O36" s="8">
        <f t="shared" si="8"/>
        <v>10</v>
      </c>
      <c r="P36" s="8">
        <f t="shared" si="8"/>
        <v>9.9999999999999991E-5</v>
      </c>
      <c r="Q36" s="8">
        <f t="shared" si="8"/>
        <v>9.9999999999999995E-7</v>
      </c>
      <c r="R36" s="13">
        <f t="shared" si="1"/>
        <v>6.3525922745337306E-3</v>
      </c>
      <c r="S36" s="14">
        <f t="shared" si="2"/>
        <v>-5.7302980416064147E-4</v>
      </c>
      <c r="U36" s="17">
        <f t="shared" si="7"/>
        <v>1</v>
      </c>
      <c r="V36" s="17">
        <f t="shared" si="7"/>
        <v>0</v>
      </c>
      <c r="W36" s="16">
        <f t="shared" si="0"/>
        <v>6.3525922745337306E-3</v>
      </c>
      <c r="X36" s="8">
        <f t="shared" si="4"/>
        <v>-43.940980357807611</v>
      </c>
    </row>
    <row r="37" spans="13:24">
      <c r="M37" s="11">
        <v>350000</v>
      </c>
      <c r="N37" s="12">
        <f t="shared" si="6"/>
        <v>2199114.857512855</v>
      </c>
      <c r="O37" s="8">
        <f t="shared" si="8"/>
        <v>10</v>
      </c>
      <c r="P37" s="8">
        <f t="shared" si="8"/>
        <v>9.9999999999999991E-5</v>
      </c>
      <c r="Q37" s="8">
        <f t="shared" si="8"/>
        <v>9.9999999999999995E-7</v>
      </c>
      <c r="R37" s="13">
        <f t="shared" si="1"/>
        <v>2.0699160003743193E-3</v>
      </c>
      <c r="S37" s="14">
        <f t="shared" si="2"/>
        <v>-5.7308382282665398E-4</v>
      </c>
      <c r="U37" s="17">
        <f t="shared" si="7"/>
        <v>1</v>
      </c>
      <c r="V37" s="17">
        <f t="shared" si="7"/>
        <v>0</v>
      </c>
      <c r="W37" s="16">
        <f t="shared" si="0"/>
        <v>2.0699160003743193E-3</v>
      </c>
      <c r="X37" s="8">
        <f t="shared" si="4"/>
        <v>-53.680945567326546</v>
      </c>
    </row>
    <row r="38" spans="13:24">
      <c r="M38" s="11">
        <v>600000</v>
      </c>
      <c r="N38" s="12">
        <f t="shared" si="6"/>
        <v>3769911.1843077517</v>
      </c>
      <c r="O38" s="8">
        <f t="shared" si="8"/>
        <v>10</v>
      </c>
      <c r="P38" s="8">
        <f t="shared" si="8"/>
        <v>9.9999999999999991E-5</v>
      </c>
      <c r="Q38" s="8">
        <f t="shared" si="8"/>
        <v>9.9999999999999995E-7</v>
      </c>
      <c r="R38" s="13">
        <f t="shared" si="1"/>
        <v>7.0386682728016087E-4</v>
      </c>
      <c r="S38" s="14">
        <f t="shared" si="2"/>
        <v>-5.7317387657249456E-4</v>
      </c>
      <c r="U38" s="17">
        <f t="shared" si="7"/>
        <v>1</v>
      </c>
      <c r="V38" s="17">
        <f t="shared" si="7"/>
        <v>0</v>
      </c>
      <c r="W38" s="16">
        <f t="shared" si="0"/>
        <v>7.0386682728016087E-4</v>
      </c>
      <c r="X38" s="8">
        <f t="shared" si="4"/>
        <v>-63.050190045804612</v>
      </c>
    </row>
    <row r="39" spans="13:24">
      <c r="M39" s="11">
        <v>1000000</v>
      </c>
      <c r="N39" s="12">
        <f t="shared" si="6"/>
        <v>6283185.307179586</v>
      </c>
      <c r="O39" s="8">
        <f t="shared" si="8"/>
        <v>10</v>
      </c>
      <c r="P39" s="8">
        <f t="shared" si="8"/>
        <v>9.9999999999999991E-5</v>
      </c>
      <c r="Q39" s="8">
        <f t="shared" si="8"/>
        <v>9.9999999999999995E-7</v>
      </c>
      <c r="R39" s="13">
        <f t="shared" si="1"/>
        <v>2.5333503826702354E-4</v>
      </c>
      <c r="S39" s="14">
        <f t="shared" si="2"/>
        <v>-5.7331802144857118E-4</v>
      </c>
      <c r="U39" s="17">
        <f t="shared" si="7"/>
        <v>1</v>
      </c>
      <c r="V39" s="17">
        <f t="shared" si="7"/>
        <v>0</v>
      </c>
      <c r="W39" s="16">
        <f t="shared" si="0"/>
        <v>2.5333503826702354E-4</v>
      </c>
      <c r="X39" s="8">
        <f t="shared" si="4"/>
        <v>-71.92609479292463</v>
      </c>
    </row>
  </sheetData>
  <hyperlinks>
    <hyperlink ref="B2" r:id="rId1" xr:uid="{396A4356-109D-4C9C-9BFA-505C461186DE}"/>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LRC LPF 1次</vt:lpstr>
      <vt:lpstr>'LRC LPF 1次'!Print_Area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2024-03-04T03:04:05Z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